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chotusice-my.sharepoint.com/personal/l_neumannova_chotusice_cz/Documents/Dokumenty/VÝBĚROVÁ ŘÍZENÍ/parkoviště/"/>
    </mc:Choice>
  </mc:AlternateContent>
  <xr:revisionPtr revIDLastSave="0" documentId="11_F7422C47E2A9C4A38A2D4B3AF5D47BFED967503D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 - Zpevněné plochy" sheetId="2" r:id="rId2"/>
  </sheets>
  <definedNames>
    <definedName name="_xlnm._FilterDatabase" localSheetId="1" hidden="1">'1 - Zpevněné plochy'!$C$126:$K$207</definedName>
    <definedName name="_xlnm.Print_Titles" localSheetId="1">'1 - Zpevněné plochy'!$126:$126</definedName>
    <definedName name="_xlnm.Print_Titles" localSheetId="0">'Rekapitulace stavby'!$92:$92</definedName>
    <definedName name="_xlnm.Print_Area" localSheetId="1">'1 - Zpevněné plochy'!$C$4:$J$76,'1 - Zpevněné plochy'!$C$82:$J$108,'1 - Zpevněné plochy'!$C$114:$K$207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T202" i="2"/>
  <c r="R203" i="2"/>
  <c r="R202" i="2"/>
  <c r="P203" i="2"/>
  <c r="P202" i="2"/>
  <c r="BI200" i="2"/>
  <c r="BH200" i="2"/>
  <c r="BG200" i="2"/>
  <c r="BF200" i="2"/>
  <c r="T200" i="2"/>
  <c r="T199" i="2"/>
  <c r="T198" i="2" s="1"/>
  <c r="R200" i="2"/>
  <c r="R199" i="2"/>
  <c r="R198" i="2"/>
  <c r="P200" i="2"/>
  <c r="P199" i="2"/>
  <c r="P198" i="2" s="1"/>
  <c r="BI197" i="2"/>
  <c r="BH197" i="2"/>
  <c r="BG197" i="2"/>
  <c r="BF197" i="2"/>
  <c r="T197" i="2"/>
  <c r="T196" i="2" s="1"/>
  <c r="R197" i="2"/>
  <c r="R196" i="2"/>
  <c r="P197" i="2"/>
  <c r="P196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J124" i="2"/>
  <c r="J123" i="2"/>
  <c r="F123" i="2"/>
  <c r="F121" i="2"/>
  <c r="E119" i="2"/>
  <c r="J92" i="2"/>
  <c r="J91" i="2"/>
  <c r="F91" i="2"/>
  <c r="F89" i="2"/>
  <c r="E87" i="2"/>
  <c r="J18" i="2"/>
  <c r="E18" i="2"/>
  <c r="F124" i="2" s="1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31" i="2"/>
  <c r="BK161" i="2"/>
  <c r="BK182" i="2"/>
  <c r="BK200" i="2"/>
  <c r="J179" i="2"/>
  <c r="J203" i="2"/>
  <c r="BK188" i="2"/>
  <c r="BK136" i="2"/>
  <c r="J147" i="2"/>
  <c r="BK153" i="2"/>
  <c r="J172" i="2"/>
  <c r="BK143" i="2"/>
  <c r="J134" i="2"/>
  <c r="J136" i="2"/>
  <c r="BK205" i="2"/>
  <c r="J187" i="2"/>
  <c r="J171" i="2"/>
  <c r="J197" i="2"/>
  <c r="J164" i="2"/>
  <c r="BK150" i="2"/>
  <c r="J156" i="2"/>
  <c r="J145" i="2"/>
  <c r="J151" i="2"/>
  <c r="BK190" i="2"/>
  <c r="J146" i="2"/>
  <c r="J152" i="2"/>
  <c r="J161" i="2"/>
  <c r="J154" i="2"/>
  <c r="BK138" i="2"/>
  <c r="J200" i="2"/>
  <c r="BK152" i="2"/>
  <c r="J188" i="2"/>
  <c r="BK203" i="2"/>
  <c r="BK175" i="2"/>
  <c r="J173" i="2"/>
  <c r="BK177" i="2"/>
  <c r="BK185" i="2"/>
  <c r="J131" i="2"/>
  <c r="BK145" i="2"/>
  <c r="BK147" i="2"/>
  <c r="BK166" i="2"/>
  <c r="BK133" i="2"/>
  <c r="BK174" i="2"/>
  <c r="J138" i="2"/>
  <c r="J175" i="2"/>
  <c r="J191" i="2"/>
  <c r="J133" i="2"/>
  <c r="BK155" i="2"/>
  <c r="BK140" i="2"/>
  <c r="BK151" i="2"/>
  <c r="J182" i="2"/>
  <c r="J185" i="2"/>
  <c r="BK154" i="2"/>
  <c r="BK173" i="2"/>
  <c r="J170" i="2"/>
  <c r="BK158" i="2"/>
  <c r="J166" i="2"/>
  <c r="BK172" i="2"/>
  <c r="BK197" i="2"/>
  <c r="J206" i="2"/>
  <c r="J158" i="2"/>
  <c r="BK179" i="2"/>
  <c r="J135" i="2"/>
  <c r="J163" i="2"/>
  <c r="J167" i="2"/>
  <c r="J181" i="2"/>
  <c r="J153" i="2"/>
  <c r="BK193" i="2"/>
  <c r="J143" i="2"/>
  <c r="BK181" i="2"/>
  <c r="J160" i="2"/>
  <c r="AS94" i="1"/>
  <c r="J184" i="2"/>
  <c r="BK163" i="2"/>
  <c r="BK187" i="2"/>
  <c r="BK135" i="2"/>
  <c r="J207" i="2"/>
  <c r="BK206" i="2"/>
  <c r="J193" i="2"/>
  <c r="J140" i="2"/>
  <c r="BK191" i="2"/>
  <c r="J174" i="2"/>
  <c r="BK156" i="2"/>
  <c r="BK142" i="2"/>
  <c r="BK170" i="2"/>
  <c r="BK167" i="2"/>
  <c r="J195" i="2"/>
  <c r="J205" i="2"/>
  <c r="J177" i="2"/>
  <c r="J190" i="2"/>
  <c r="BK134" i="2"/>
  <c r="BK195" i="2"/>
  <c r="BK207" i="2"/>
  <c r="J130" i="2"/>
  <c r="BK164" i="2"/>
  <c r="BK132" i="2"/>
  <c r="BK160" i="2"/>
  <c r="BK184" i="2"/>
  <c r="J155" i="2"/>
  <c r="J132" i="2"/>
  <c r="J142" i="2"/>
  <c r="BK171" i="2"/>
  <c r="BK146" i="2"/>
  <c r="BK130" i="2"/>
  <c r="J150" i="2"/>
  <c r="R149" i="2" l="1"/>
  <c r="BK129" i="2"/>
  <c r="J129" i="2"/>
  <c r="J98" i="2" s="1"/>
  <c r="R169" i="2"/>
  <c r="T129" i="2"/>
  <c r="T189" i="2"/>
  <c r="BK169" i="2"/>
  <c r="J169" i="2"/>
  <c r="J100" i="2" s="1"/>
  <c r="R129" i="2"/>
  <c r="R128" i="2"/>
  <c r="P169" i="2"/>
  <c r="BK204" i="2"/>
  <c r="J204" i="2"/>
  <c r="J107" i="2" s="1"/>
  <c r="BK149" i="2"/>
  <c r="J149" i="2"/>
  <c r="J99" i="2" s="1"/>
  <c r="R189" i="2"/>
  <c r="P129" i="2"/>
  <c r="T169" i="2"/>
  <c r="P204" i="2"/>
  <c r="P201" i="2"/>
  <c r="P149" i="2"/>
  <c r="BK189" i="2"/>
  <c r="J189" i="2"/>
  <c r="J101" i="2" s="1"/>
  <c r="R204" i="2"/>
  <c r="R201" i="2"/>
  <c r="T149" i="2"/>
  <c r="P189" i="2"/>
  <c r="T204" i="2"/>
  <c r="T201" i="2" s="1"/>
  <c r="BK199" i="2"/>
  <c r="BK198" i="2"/>
  <c r="J198" i="2" s="1"/>
  <c r="J103" i="2" s="1"/>
  <c r="J121" i="2"/>
  <c r="BK202" i="2"/>
  <c r="J202" i="2"/>
  <c r="J106" i="2"/>
  <c r="BK196" i="2"/>
  <c r="J196" i="2"/>
  <c r="J102" i="2"/>
  <c r="E117" i="2"/>
  <c r="BE133" i="2"/>
  <c r="BE151" i="2"/>
  <c r="BE161" i="2"/>
  <c r="BE166" i="2"/>
  <c r="BE188" i="2"/>
  <c r="BE195" i="2"/>
  <c r="BE207" i="2"/>
  <c r="BE154" i="2"/>
  <c r="BE170" i="2"/>
  <c r="BE177" i="2"/>
  <c r="BE134" i="2"/>
  <c r="BE140" i="2"/>
  <c r="BE158" i="2"/>
  <c r="BE163" i="2"/>
  <c r="BE173" i="2"/>
  <c r="BE179" i="2"/>
  <c r="BE185" i="2"/>
  <c r="BE190" i="2"/>
  <c r="BE200" i="2"/>
  <c r="BE135" i="2"/>
  <c r="BE197" i="2"/>
  <c r="BE203" i="2"/>
  <c r="BE131" i="2"/>
  <c r="BE142" i="2"/>
  <c r="BE175" i="2"/>
  <c r="BE184" i="2"/>
  <c r="BE187" i="2"/>
  <c r="BE191" i="2"/>
  <c r="BE205" i="2"/>
  <c r="BE206" i="2"/>
  <c r="F92" i="2"/>
  <c r="BE146" i="2"/>
  <c r="BE147" i="2"/>
  <c r="BE172" i="2"/>
  <c r="BE193" i="2"/>
  <c r="BE130" i="2"/>
  <c r="BE156" i="2"/>
  <c r="BE171" i="2"/>
  <c r="BE145" i="2"/>
  <c r="BE153" i="2"/>
  <c r="BE138" i="2"/>
  <c r="BE174" i="2"/>
  <c r="BE143" i="2"/>
  <c r="BE150" i="2"/>
  <c r="BE160" i="2"/>
  <c r="BE167" i="2"/>
  <c r="BE182" i="2"/>
  <c r="BE132" i="2"/>
  <c r="BE136" i="2"/>
  <c r="BE152" i="2"/>
  <c r="BE181" i="2"/>
  <c r="BE155" i="2"/>
  <c r="BE164" i="2"/>
  <c r="F36" i="2"/>
  <c r="BC95" i="1"/>
  <c r="BC94" i="1"/>
  <c r="AY94" i="1" s="1"/>
  <c r="F37" i="2"/>
  <c r="BD95" i="1"/>
  <c r="BD94" i="1" s="1"/>
  <c r="W33" i="1" s="1"/>
  <c r="J34" i="2"/>
  <c r="AW95" i="1" s="1"/>
  <c r="F35" i="2"/>
  <c r="BB95" i="1"/>
  <c r="BB94" i="1" s="1"/>
  <c r="W31" i="1" s="1"/>
  <c r="F34" i="2"/>
  <c r="BA95" i="1" s="1"/>
  <c r="BA94" i="1" s="1"/>
  <c r="W30" i="1" s="1"/>
  <c r="R127" i="2" l="1"/>
  <c r="P128" i="2"/>
  <c r="P127" i="2"/>
  <c r="AU95" i="1" s="1"/>
  <c r="AU94" i="1" s="1"/>
  <c r="T128" i="2"/>
  <c r="T127" i="2"/>
  <c r="BK128" i="2"/>
  <c r="BK201" i="2"/>
  <c r="J201" i="2"/>
  <c r="J105" i="2" s="1"/>
  <c r="J199" i="2"/>
  <c r="J104" i="2"/>
  <c r="AW94" i="1"/>
  <c r="AK30" i="1"/>
  <c r="W32" i="1"/>
  <c r="F33" i="2"/>
  <c r="AZ95" i="1"/>
  <c r="AZ94" i="1" s="1"/>
  <c r="W29" i="1" s="1"/>
  <c r="AX94" i="1"/>
  <c r="J33" i="2"/>
  <c r="AV95" i="1"/>
  <c r="AT95" i="1"/>
  <c r="BK127" i="2" l="1"/>
  <c r="J127" i="2"/>
  <c r="J96" i="2"/>
  <c r="J128" i="2"/>
  <c r="J97" i="2"/>
  <c r="AV94" i="1"/>
  <c r="AK29" i="1" s="1"/>
  <c r="J30" i="2" l="1"/>
  <c r="AG95" i="1"/>
  <c r="AG94" i="1"/>
  <c r="AK26" i="1" s="1"/>
  <c r="AT94" i="1"/>
  <c r="AN94" i="1"/>
  <c r="J39" i="2" l="1"/>
  <c r="AN95" i="1"/>
  <c r="AK35" i="1"/>
</calcChain>
</file>

<file path=xl/sharedStrings.xml><?xml version="1.0" encoding="utf-8"?>
<sst xmlns="http://schemas.openxmlformats.org/spreadsheetml/2006/main" count="1257" uniqueCount="376">
  <si>
    <t>Export Komplet</t>
  </si>
  <si>
    <t/>
  </si>
  <si>
    <t>2.0</t>
  </si>
  <si>
    <t>ZAMOK</t>
  </si>
  <si>
    <t>False</t>
  </si>
  <si>
    <t>{f17af5b0-3998-4c33-92e9-23354a607cbb}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</si>
  <si>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</si>
  <si>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</si>
  <si>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</si>
  <si>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</si>
  <si>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</si>
  <si>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</si>
  <si>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</si>
  <si>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</si>
  <si>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ST202306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</si>
  <si>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</si>
  <si>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</si>
  <si>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zpevněných ploch, Chotusice</t>
  </si>
  <si>
    <t>KSO:</t>
  </si>
  <si>
    <t>CC-CZ:</t>
  </si>
  <si>
    <t>Místo:</t>
  </si>
  <si>
    <t>Chotusice</t>
  </si>
  <si>
    <t>Datum:</t>
  </si>
  <si>
    <t>12. 8. 2023</t>
  </si>
  <si>
    <t>Zadavatel:</t>
  </si>
  <si>
    <t>IČ:</t>
  </si>
  <si>
    <t>00236128</t>
  </si>
  <si>
    <t>Obc Chotusice</t>
  </si>
  <si>
    <t>DIČ:</t>
  </si>
  <si>
    <t>Uchazeč:</t>
  </si>
  <si>
    <t>Vyplň údaj</t>
  </si>
  <si>
    <t>Projektant:</t>
  </si>
  <si>
    <t>07820551</t>
  </si>
  <si>
    <t>STAMER s.r.o.</t>
  </si>
  <si>
    <t>CZ07820551</t>
  </si>
  <si>
    <t>True</t>
  </si>
  <si>
    <t>Zpracovatel:</t>
  </si>
  <si>
    <t>Ing. Vojtěch Merenus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</si>
  <si>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</si>
  <si>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</si>
  <si>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</si>
  <si>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</si>
  <si>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</si>
  <si>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</si>
  <si>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</si>
  <si>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</si>
  <si>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</si>
  <si>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</si>
  <si>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</si>
  <si>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</si>
  <si>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</si>
  <si>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</si>
  <si>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</si>
  <si>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</si>
  <si>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</si>
  <si>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</si>
  <si>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</si>
  <si>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</si>
  <si>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</si>
  <si>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</si>
  <si>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</si>
  <si>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</si>
  <si>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</si>
  <si>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</si>
  <si>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</si>
  <si>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</si>
  <si>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</si>
  <si>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</si>
  <si>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</si>
  <si>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</si>
  <si>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</si>
  <si>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</si>
  <si>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</si>
  <si>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</si>
  <si>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</si>
  <si>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</si>
  <si>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</si>
  <si>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</si>
  <si>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</si>
  <si>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</si>
  <si>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</si>
  <si>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</si>
  <si>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</si>
  <si>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</si>
  <si>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</si>
  <si>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Zpevněné plochy</t>
  </si>
  <si>
    <t>STA</t>
  </si>
  <si>
    <t>{28c7b7a4-75dc-4fe3-adbc-2dd1b7ebe540}</t>
  </si>
  <si>
    <t>2</t>
  </si>
  <si>
    <t>KRYCÍ LIST SOUPISU PRACÍ</t>
  </si>
  <si>
    <t>Objekt:</t>
  </si>
  <si>
    <t>1 -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</si>
  <si>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</si>
  <si>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</si>
  <si>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</si>
  <si>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</si>
  <si>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</si>
  <si>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</si>
  <si>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</si>
  <si>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</si>
  <si>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</si>
  <si>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</si>
  <si>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</si>
  <si>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</si>
  <si>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</si>
  <si>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</si>
  <si>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</si>
  <si>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</si>
  <si>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</si>
  <si>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</si>
  <si>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</si>
  <si>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</si>
  <si>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</si>
  <si>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</si>
  <si>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</si>
  <si>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</si>
  <si>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</si>
  <si>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</si>
  <si>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</si>
  <si>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</si>
  <si>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</si>
  <si>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</si>
  <si>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</si>
  <si>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</si>
  <si>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</si>
  <si>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</si>
  <si>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</si>
  <si>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</si>
  <si>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</si>
  <si>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02</t>
  </si>
  <si>
    <t>4</t>
  </si>
  <si>
    <t>-1994185709</t>
  </si>
  <si>
    <t>20</t>
  </si>
  <si>
    <t>113106123</t>
  </si>
  <si>
    <t>Rozebrání dlažeb ze zámkových dlaždic komunikací pro pěší ručně</t>
  </si>
  <si>
    <t>2049012591</t>
  </si>
  <si>
    <t>50</t>
  </si>
  <si>
    <t>113107222</t>
  </si>
  <si>
    <t>Odstranění podkladu z kameniva drceného tl přes 100 do 200 mm strojně pl přes 200 m2</t>
  </si>
  <si>
    <t>-735550806</t>
  </si>
  <si>
    <t>11</t>
  </si>
  <si>
    <t>113107242</t>
  </si>
  <si>
    <t>Odstranění podkladu živičného tl přes 50 do 100 mm strojně pl přes 200 m2</t>
  </si>
  <si>
    <t>-540881744</t>
  </si>
  <si>
    <t>13</t>
  </si>
  <si>
    <t>113107332</t>
  </si>
  <si>
    <t>Odstranění podkladu z betonu prostého tl přes 150 do 300 mm strojně pl do 50 m2</t>
  </si>
  <si>
    <t>-991345538</t>
  </si>
  <si>
    <t>53</t>
  </si>
  <si>
    <t>121151103</t>
  </si>
  <si>
    <t>Sejmutí ornice plochy do 100 m2 tl vrstvy do 200 mm strojně</t>
  </si>
  <si>
    <t>-789642455</t>
  </si>
  <si>
    <t>131151102</t>
  </si>
  <si>
    <t>Hloubení jam nezapažených v hornině třídy těžitelnosti I skupiny 1 a 2 objem do 50 m3 strojně</t>
  </si>
  <si>
    <t>m3</t>
  </si>
  <si>
    <t>-415558716</t>
  </si>
  <si>
    <t>VV</t>
  </si>
  <si>
    <t>71,84*0,35</t>
  </si>
  <si>
    <t>16</t>
  </si>
  <si>
    <t>132151101</t>
  </si>
  <si>
    <t>Hloubení rýh nezapažených š do 800 mm v hornině třídy těžitelnosti I skupiny 1 a 2 objem do 20 m3 strojně</t>
  </si>
  <si>
    <t>990627819</t>
  </si>
  <si>
    <t>207,228*0,15*0,4+92,202*0,4*0,6+2*0,8*1,5*2</t>
  </si>
  <si>
    <t>17</t>
  </si>
  <si>
    <t>132151102</t>
  </si>
  <si>
    <t>Hloubení rýh nezapažených š do 800 mm v hornině třídy těžitelnosti I skupiny 1 a 2 objem do 50 m3 strojně</t>
  </si>
  <si>
    <t>-536392236</t>
  </si>
  <si>
    <t>18</t>
  </si>
  <si>
    <t>141721212</t>
  </si>
  <si>
    <t>Řízený zemní protlak délky do 50 m hl do 6 m se zatažením potrubí průměru vrtu přes 90 do 110 mm v hornině třídy těžitelnosti I a II skupiny 1 až 4</t>
  </si>
  <si>
    <t>m</t>
  </si>
  <si>
    <t>-1184025879</t>
  </si>
  <si>
    <t>19</t>
  </si>
  <si>
    <t>174151101</t>
  </si>
  <si>
    <t>Zásyp jam, šachet rýh nebo kolem objektů sypaninou se zhutněním</t>
  </si>
  <si>
    <t>-1639892856</t>
  </si>
  <si>
    <t>92,202*0,4*0,6+2*0,8*1,5*2</t>
  </si>
  <si>
    <t>54</t>
  </si>
  <si>
    <t>181351103</t>
  </si>
  <si>
    <t>Rozprostření ornice tl vrstvy do 200 mm pl přes 100 do 500 m2 v rovině nebo ve svahu do 1:5 strojně</t>
  </si>
  <si>
    <t>-990497929</t>
  </si>
  <si>
    <t>51</t>
  </si>
  <si>
    <t>181411131</t>
  </si>
  <si>
    <t>Založení parkového trávníku výsevem pl do 1000 m2 v rovině a ve svahu do 1:5</t>
  </si>
  <si>
    <t>-1048986336</t>
  </si>
  <si>
    <t>52</t>
  </si>
  <si>
    <t>M</t>
  </si>
  <si>
    <t>00572410</t>
  </si>
  <si>
    <t>osivo směs travní parková</t>
  </si>
  <si>
    <t>kg</t>
  </si>
  <si>
    <t>8</t>
  </si>
  <si>
    <t>-1577597730</t>
  </si>
  <si>
    <t>262,45*0,02 'Přepočtené koeficientem množství</t>
  </si>
  <si>
    <t>5</t>
  </si>
  <si>
    <t>Komunikace pozemní</t>
  </si>
  <si>
    <t>36</t>
  </si>
  <si>
    <t>564221011</t>
  </si>
  <si>
    <t>Podklad nebo podsyp ze štěrkodrtě ŠD plochy do 100 m2 tl 80 mm</t>
  </si>
  <si>
    <t>1491872589</t>
  </si>
  <si>
    <t>34</t>
  </si>
  <si>
    <t>564730001</t>
  </si>
  <si>
    <t>Podklad z kameniva hrubého drceného vel. 8-16 mm plochy do 100 m2 tl 100 mm</t>
  </si>
  <si>
    <t>1998749414</t>
  </si>
  <si>
    <t>35</t>
  </si>
  <si>
    <t>564760101</t>
  </si>
  <si>
    <t>Podklad z kameniva hrubého drceného vel. 16-32 mm plochy do 100 m2 tl 200 mm</t>
  </si>
  <si>
    <t>944701591</t>
  </si>
  <si>
    <t>33</t>
  </si>
  <si>
    <t>564770101</t>
  </si>
  <si>
    <t>Podklad z kameniva hrubého drceného vel. 16-32 mm plochy do 100 m2 tl 250 mm</t>
  </si>
  <si>
    <t>2122572875</t>
  </si>
  <si>
    <t>42</t>
  </si>
  <si>
    <t>564811011</t>
  </si>
  <si>
    <t>Podklad ze štěrkodrtě ŠD plochy do 100 m2 tl 50 mm</t>
  </si>
  <si>
    <t>749027966</t>
  </si>
  <si>
    <t>37</t>
  </si>
  <si>
    <t>564861111</t>
  </si>
  <si>
    <t>Podklad ze štěrkodrtě ŠD plochy přes 100 m2 tl 200 mm</t>
  </si>
  <si>
    <t>-1254855473</t>
  </si>
  <si>
    <t>30</t>
  </si>
  <si>
    <t>572141112</t>
  </si>
  <si>
    <t>Vyrovnání povrchu dosavadních krytů asfaltovým betonem ACO (AB) tl přes 40 do 60 mm</t>
  </si>
  <si>
    <t>775966253</t>
  </si>
  <si>
    <t>37,92*2</t>
  </si>
  <si>
    <t>31</t>
  </si>
  <si>
    <t>573911115</t>
  </si>
  <si>
    <t>Asfaltový regenerační postřik s posypem kameniva v množství 0,5 kg/m2</t>
  </si>
  <si>
    <t>-297625981</t>
  </si>
  <si>
    <t>75,840/2</t>
  </si>
  <si>
    <t>38</t>
  </si>
  <si>
    <t>596211111</t>
  </si>
  <si>
    <t>Kladení zámkové dlažby komunikací pro pěší ručně tl 60 mm skupiny A pl přes 50 do 100 m2</t>
  </si>
  <si>
    <t>1042968439</t>
  </si>
  <si>
    <t>39</t>
  </si>
  <si>
    <t>59245018</t>
  </si>
  <si>
    <t>dlažba tvar obdélník betonová 200x100x60mm přírodní</t>
  </si>
  <si>
    <t>1808821945</t>
  </si>
  <si>
    <t>135,73*1,03 'Přepočtené koeficientem množství</t>
  </si>
  <si>
    <t>40</t>
  </si>
  <si>
    <t>596212212</t>
  </si>
  <si>
    <t>Kladení zámkové dlažby pozemních komunikací ručně tl 80 mm skupiny A pl přes 100 do 300 m2</t>
  </si>
  <si>
    <t>-205455455</t>
  </si>
  <si>
    <t>41</t>
  </si>
  <si>
    <t>59245017</t>
  </si>
  <si>
    <t>dlažba tvar čtverec betonová 100x100x80mm přírodní</t>
  </si>
  <si>
    <t>1930966371</t>
  </si>
  <si>
    <t>170,609*1,02 'Přepočtené koeficientem množství</t>
  </si>
  <si>
    <t>43</t>
  </si>
  <si>
    <t>596811220</t>
  </si>
  <si>
    <t>Kladení betonové dlažby komunikací pro pěší do lože z kameniva velikosti přes 0,09 do 0,25 m2 pl do 50 m2</t>
  </si>
  <si>
    <t>1012855461</t>
  </si>
  <si>
    <t>44</t>
  </si>
  <si>
    <t>59245600</t>
  </si>
  <si>
    <t>dlažba desková betonová tl 40mm přírodní</t>
  </si>
  <si>
    <t>602679949</t>
  </si>
  <si>
    <t>42,6*0,2 'Přepočtené koeficientem množství</t>
  </si>
  <si>
    <t>9</t>
  </si>
  <si>
    <t>Ostatní konstrukce a práce, bourání</t>
  </si>
  <si>
    <t>55</t>
  </si>
  <si>
    <t>914111111</t>
  </si>
  <si>
    <t>Montáž svislé dopravní značky do velikosti 1 m2 objímkami na sloupek nebo konzolu</t>
  </si>
  <si>
    <t>kus</t>
  </si>
  <si>
    <t>-396137314</t>
  </si>
  <si>
    <t>56</t>
  </si>
  <si>
    <t>40445625</t>
  </si>
  <si>
    <t>informativní značky provozní IP8, IP9, IP11-IP13 500x700mm</t>
  </si>
  <si>
    <t>1294831598</t>
  </si>
  <si>
    <t>57</t>
  </si>
  <si>
    <t>914511111</t>
  </si>
  <si>
    <t>Montáž sloupku dopravních značek délky do 3,5 m s betonovým základem</t>
  </si>
  <si>
    <t>2128651798</t>
  </si>
  <si>
    <t>58</t>
  </si>
  <si>
    <t>40445225</t>
  </si>
  <si>
    <t>sloupek pro dopravní značku Zn D 60mm v 3,5m</t>
  </si>
  <si>
    <t>317024524</t>
  </si>
  <si>
    <t>22</t>
  </si>
  <si>
    <t>916131213</t>
  </si>
  <si>
    <t>Osazení silničního obrubníku betonového stojatého s boční opěrou do lože z betonu prostého</t>
  </si>
  <si>
    <t>-516199961</t>
  </si>
  <si>
    <t>23</t>
  </si>
  <si>
    <t>59217030</t>
  </si>
  <si>
    <t>obrubník betonový silniční přechodový 1000x150x150-250mm</t>
  </si>
  <si>
    <t>-1514774780</t>
  </si>
  <si>
    <t>7*1,02 'Přepočtené koeficientem množství</t>
  </si>
  <si>
    <t>24</t>
  </si>
  <si>
    <t>59217029</t>
  </si>
  <si>
    <t>obrubník betonový silniční nájezdový 1000x150x150mm</t>
  </si>
  <si>
    <t>-718963085</t>
  </si>
  <si>
    <t>59,84*1,02 'Přepočtené koeficientem množství</t>
  </si>
  <si>
    <t>25</t>
  </si>
  <si>
    <t>59217026</t>
  </si>
  <si>
    <t>obrubník betonový silniční 500x150x250mm</t>
  </si>
  <si>
    <t>-1463423254</t>
  </si>
  <si>
    <t>133,699*1,02 'Přepočtené koeficientem množství</t>
  </si>
  <si>
    <t>28</t>
  </si>
  <si>
    <t>916132112</t>
  </si>
  <si>
    <t>Osazení obruby z betonové přídlažby bez boční opěry do lože z betonu prostého</t>
  </si>
  <si>
    <t>-1611053475</t>
  </si>
  <si>
    <t>29</t>
  </si>
  <si>
    <t>59218001</t>
  </si>
  <si>
    <t>krajník betonový silniční 500x250x80mm</t>
  </si>
  <si>
    <t>393175163</t>
  </si>
  <si>
    <t>113,615*1,02 'Přepočtené koeficientem množství</t>
  </si>
  <si>
    <t>26</t>
  </si>
  <si>
    <t>916231213</t>
  </si>
  <si>
    <t>Osazení chodníkového obrubníku betonového stojatého s boční opěrou do lože z betonu prostého</t>
  </si>
  <si>
    <t>-11367705</t>
  </si>
  <si>
    <t>27</t>
  </si>
  <si>
    <t>59217018</t>
  </si>
  <si>
    <t>obrubník betonový chodníkový 1000x80x200mm</t>
  </si>
  <si>
    <t>1991207913</t>
  </si>
  <si>
    <t>53,048*1,02 'Přepočtené koeficientem množství</t>
  </si>
  <si>
    <t>32</t>
  </si>
  <si>
    <t>919732221</t>
  </si>
  <si>
    <t>Styčná spára napojení nového živičného povrchu na stávající za tepla š 15 mm hl 25 mm bez prořezání</t>
  </si>
  <si>
    <t>-1950477578</t>
  </si>
  <si>
    <t>919735113</t>
  </si>
  <si>
    <t>Řezání stávajícího živičného krytu hl přes 100 do 150 mm</t>
  </si>
  <si>
    <t>367232146</t>
  </si>
  <si>
    <t>997</t>
  </si>
  <si>
    <t>Přesun sutě</t>
  </si>
  <si>
    <t>45</t>
  </si>
  <si>
    <t>997221561</t>
  </si>
  <si>
    <t>Vodorovná doprava suti z kusových materiálů do 1 km</t>
  </si>
  <si>
    <t>t</t>
  </si>
  <si>
    <t>133231749</t>
  </si>
  <si>
    <t>46</t>
  </si>
  <si>
    <t>997221569</t>
  </si>
  <si>
    <t>Příplatek ZKD 1 km u vodorovné dopravy suti z kusových materiálů</t>
  </si>
  <si>
    <t>-623985265</t>
  </si>
  <si>
    <t>194,521*8 'Přepočtené koeficientem množství</t>
  </si>
  <si>
    <t>47</t>
  </si>
  <si>
    <t>997221615</t>
  </si>
  <si>
    <t>Poplatek za uložení na skládce (skládkovné) stavebního odpadu betonového kód odpadu 17 01 01</t>
  </si>
  <si>
    <t>-445532100</t>
  </si>
  <si>
    <t>242,096-76,8-48</t>
  </si>
  <si>
    <t>48</t>
  </si>
  <si>
    <t>997221645</t>
  </si>
  <si>
    <t>Poplatek za uložení na skládce (skládkovné) odpadu asfaltového bez dehtu kód odpadu 17 03 02</t>
  </si>
  <si>
    <t>1339720132</t>
  </si>
  <si>
    <t>998</t>
  </si>
  <si>
    <t>Přesun hmot</t>
  </si>
  <si>
    <t>49</t>
  </si>
  <si>
    <t>998223011</t>
  </si>
  <si>
    <t>Přesun hmot pro pozemní komunikace s krytem dlážděným</t>
  </si>
  <si>
    <t>-798667791</t>
  </si>
  <si>
    <t>Práce a dodávky M</t>
  </si>
  <si>
    <t>3</t>
  </si>
  <si>
    <t>46-M</t>
  </si>
  <si>
    <t>Zemní práce při extr.mont.pracích</t>
  </si>
  <si>
    <t>460010025</t>
  </si>
  <si>
    <t>Vytyčení trasy inženýrských sítí v zastavěném prostoru</t>
  </si>
  <si>
    <t>km</t>
  </si>
  <si>
    <t>64</t>
  </si>
  <si>
    <t>-947614920</t>
  </si>
  <si>
    <t>VRN</t>
  </si>
  <si>
    <t>Vedlejší rozpočtové náklady</t>
  </si>
  <si>
    <t>VRN1</t>
  </si>
  <si>
    <t>Průzkumné, geodetické a projektové práce</t>
  </si>
  <si>
    <t>012002000</t>
  </si>
  <si>
    <t>Geodetické práce - vytyčení stavby, zaměření vč. GP</t>
  </si>
  <si>
    <t>kpl…</t>
  </si>
  <si>
    <t>1024</t>
  </si>
  <si>
    <t>-1841749220</t>
  </si>
  <si>
    <t>VRN3</t>
  </si>
  <si>
    <t>Zařízení staveniště</t>
  </si>
  <si>
    <t>032002000</t>
  </si>
  <si>
    <t>Vybavení staveniště</t>
  </si>
  <si>
    <t>kpl</t>
  </si>
  <si>
    <t>-1131914009</t>
  </si>
  <si>
    <t>034002000</t>
  </si>
  <si>
    <t>Zabezpečení staveniště</t>
  </si>
  <si>
    <t>-397464700</t>
  </si>
  <si>
    <t>034303000</t>
  </si>
  <si>
    <t>Dopravní značení na staveništi vč. návrhu DIO</t>
  </si>
  <si>
    <t>1774084511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</si>
</sst>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ht="12" customHeight="1">
      <c r="B5" s="17"/>
      <c r="D5" s="21" t="s">
        <v>13</v>
      </c>
      <c r="K5" s="164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R5" s="17"/>
      <c r="BE5" s="161" t="s">
        <v>15</v>
      </c>
      <c r="BS5" s="14" t="s">
        <v>6</v>
      </c>
    </row>
    <row r="6" spans="1:74" ht="36.950000000000003" customHeight="1">
      <c r="B6" s="17"/>
      <c r="D6" s="23" t="s">
        <v>16</v>
      </c>
      <c r="K6" s="16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R6" s="17"/>
      <c r="BE6" s="162"/>
      <c r="BS6" s="14" t="s">
        <v>6</v>
      </c>
    </row>
    <row r="7" spans="1:74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62"/>
      <c r="BS7" s="14" t="s">
        <v>6</v>
      </c>
    </row>
    <row r="8" spans="1:74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62"/>
      <c r="BS8" s="14" t="s">
        <v>6</v>
      </c>
    </row>
    <row r="9" spans="1:74" ht="14.45" customHeight="1">
      <c r="B9" s="17"/>
      <c r="AR9" s="17"/>
      <c r="BE9" s="162"/>
      <c r="BS9" s="14" t="s">
        <v>6</v>
      </c>
    </row>
    <row r="10" spans="1:74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62"/>
      <c r="BS10" s="14" t="s">
        <v>6</v>
      </c>
    </row>
    <row r="11" spans="1:74" ht="18.399999999999999" customHeight="1">
      <c r="B11" s="17"/>
      <c r="E11" s="22" t="s">
        <v>27</v>
      </c>
      <c r="AK11" s="24" t="s">
        <v>28</v>
      </c>
      <c r="AN11" s="22" t="s">
        <v>1</v>
      </c>
      <c r="AR11" s="17"/>
      <c r="BE11" s="162"/>
      <c r="BS11" s="14" t="s">
        <v>6</v>
      </c>
    </row>
    <row r="12" spans="1:74" ht="6.95" customHeight="1">
      <c r="B12" s="17"/>
      <c r="AR12" s="17"/>
      <c r="BE12" s="162"/>
      <c r="BS12" s="14" t="s">
        <v>6</v>
      </c>
    </row>
    <row r="13" spans="1:74" ht="12" customHeight="1">
      <c r="B13" s="17"/>
      <c r="D13" s="24" t="s">
        <v>29</v>
      </c>
      <c r="AK13" s="24" t="s">
        <v>25</v>
      </c>
      <c r="AN13" s="26" t="s">
        <v>30</v>
      </c>
      <c r="AR13" s="17"/>
      <c r="BE13" s="162"/>
      <c r="BS13" s="14" t="s">
        <v>6</v>
      </c>
    </row>
    <row r="14" spans="1:74" ht="12.75">
      <c r="B14" s="17"/>
      <c r="E14" s="167" t="s">
        <v>30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24" t="s">
        <v>28</v>
      </c>
      <c r="AN14" s="26" t="s">
        <v>30</v>
      </c>
      <c r="AR14" s="17"/>
      <c r="BE14" s="162"/>
      <c r="BS14" s="14" t="s">
        <v>6</v>
      </c>
    </row>
    <row r="15" spans="1:74" ht="6.95" customHeight="1">
      <c r="B15" s="17"/>
      <c r="AR15" s="17"/>
      <c r="BE15" s="162"/>
      <c r="BS15" s="14" t="s">
        <v>4</v>
      </c>
    </row>
    <row r="16" spans="1:74" ht="12" customHeight="1">
      <c r="B16" s="17"/>
      <c r="D16" s="24" t="s">
        <v>31</v>
      </c>
      <c r="AK16" s="24" t="s">
        <v>25</v>
      </c>
      <c r="AN16" s="22" t="s">
        <v>32</v>
      </c>
      <c r="AR16" s="17"/>
      <c r="BE16" s="162"/>
      <c r="BS16" s="14" t="s">
        <v>4</v>
      </c>
    </row>
    <row r="17" spans="2:71" ht="18.399999999999999" customHeight="1">
      <c r="B17" s="17"/>
      <c r="E17" s="22" t="s">
        <v>33</v>
      </c>
      <c r="AK17" s="24" t="s">
        <v>28</v>
      </c>
      <c r="AN17" s="22" t="s">
        <v>34</v>
      </c>
      <c r="AR17" s="17"/>
      <c r="BE17" s="162"/>
      <c r="BS17" s="14" t="s">
        <v>35</v>
      </c>
    </row>
    <row r="18" spans="2:71" ht="6.95" customHeight="1">
      <c r="B18" s="17"/>
      <c r="AR18" s="17"/>
      <c r="BE18" s="162"/>
      <c r="BS18" s="14" t="s">
        <v>6</v>
      </c>
    </row>
    <row r="19" spans="2:71" ht="12" customHeight="1">
      <c r="B19" s="17"/>
      <c r="D19" s="24" t="s">
        <v>36</v>
      </c>
      <c r="AK19" s="24" t="s">
        <v>25</v>
      </c>
      <c r="AN19" s="22" t="s">
        <v>1</v>
      </c>
      <c r="AR19" s="17"/>
      <c r="BE19" s="162"/>
      <c r="BS19" s="14" t="s">
        <v>6</v>
      </c>
    </row>
    <row r="20" spans="2:71" ht="18.399999999999999" customHeight="1">
      <c r="B20" s="17"/>
      <c r="E20" s="22" t="s">
        <v>37</v>
      </c>
      <c r="AK20" s="24" t="s">
        <v>28</v>
      </c>
      <c r="AN20" s="22" t="s">
        <v>1</v>
      </c>
      <c r="AR20" s="17"/>
      <c r="BE20" s="162"/>
      <c r="BS20" s="14" t="s">
        <v>35</v>
      </c>
    </row>
    <row r="21" spans="2:71" ht="6.95" customHeight="1">
      <c r="B21" s="17"/>
      <c r="AR21" s="17"/>
      <c r="BE21" s="162"/>
    </row>
    <row r="22" spans="2:71" ht="12" customHeight="1">
      <c r="B22" s="17"/>
      <c r="D22" s="24" t="s">
        <v>38</v>
      </c>
      <c r="AR22" s="17"/>
      <c r="BE22" s="162"/>
    </row>
    <row r="23" spans="2:7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  <c r="BE23" s="162"/>
    </row>
    <row r="24" spans="2:71" ht="6.95" customHeight="1">
      <c r="B24" s="17"/>
      <c r="AR24" s="17"/>
      <c r="BE24" s="162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2"/>
    </row>
    <row r="26" spans="2:71" s="1" customFormat="1" ht="25.9" customHeight="1">
      <c r="B26" s="29"/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0">
        <f>ROUND(AG94,2)</f>
        <v>0</v>
      </c>
      <c r="AL26" s="171"/>
      <c r="AM26" s="171"/>
      <c r="AN26" s="171"/>
      <c r="AO26" s="171"/>
      <c r="AR26" s="29"/>
      <c r="BE26" s="162"/>
    </row>
    <row r="27" spans="2:71" s="1" customFormat="1" ht="6.95" customHeight="1">
      <c r="B27" s="29"/>
      <c r="AR27" s="29"/>
      <c r="BE27" s="162"/>
    </row>
    <row r="28" spans="2:71" s="1" customFormat="1" ht="12.75">
      <c r="B28" s="29"/>
      <c r="L28" s="172" t="s">
        <v>40</v>
      </c>
      <c r="M28" s="172"/>
      <c r="N28" s="172"/>
      <c r="O28" s="172"/>
      <c r="P28" s="172"/>
      <c r="W28" s="172" t="s">
        <v>41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42</v>
      </c>
      <c r="AL28" s="172"/>
      <c r="AM28" s="172"/>
      <c r="AN28" s="172"/>
      <c r="AO28" s="172"/>
      <c r="AR28" s="29"/>
      <c r="BE28" s="162"/>
    </row>
    <row r="29" spans="2:71" s="2" customFormat="1" ht="14.45" customHeight="1">
      <c r="B29" s="33"/>
      <c r="D29" s="24" t="s">
        <v>43</v>
      </c>
      <c r="F29" s="24" t="s">
        <v>44</v>
      </c>
      <c r="L29" s="175">
        <v>0.21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3"/>
      <c r="BE29" s="163"/>
    </row>
    <row r="30" spans="2:71" s="2" customFormat="1" ht="14.45" customHeight="1">
      <c r="B30" s="33"/>
      <c r="F30" s="24" t="s">
        <v>45</v>
      </c>
      <c r="L30" s="175">
        <v>0.15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3"/>
      <c r="BE30" s="163"/>
    </row>
    <row r="31" spans="2:71" s="2" customFormat="1" ht="14.45" hidden="1" customHeight="1">
      <c r="B31" s="33"/>
      <c r="F31" s="24" t="s">
        <v>46</v>
      </c>
      <c r="L31" s="175">
        <v>0.21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3"/>
      <c r="BE31" s="163"/>
    </row>
    <row r="32" spans="2:71" s="2" customFormat="1" ht="14.45" hidden="1" customHeight="1">
      <c r="B32" s="33"/>
      <c r="F32" s="24" t="s">
        <v>47</v>
      </c>
      <c r="L32" s="175">
        <v>0.15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3"/>
      <c r="BE32" s="163"/>
    </row>
    <row r="33" spans="2:57" s="2" customFormat="1" ht="14.45" hidden="1" customHeight="1">
      <c r="B33" s="33"/>
      <c r="F33" s="24" t="s">
        <v>48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3"/>
      <c r="BE33" s="163"/>
    </row>
    <row r="34" spans="2:57" s="1" customFormat="1" ht="6.95" customHeight="1">
      <c r="B34" s="29"/>
      <c r="AR34" s="29"/>
      <c r="BE34" s="162"/>
    </row>
    <row r="35" spans="2:57" s="1" customFormat="1" ht="25.9" customHeight="1">
      <c r="B35" s="29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176" t="s">
        <v>51</v>
      </c>
      <c r="Y35" s="177"/>
      <c r="Z35" s="177"/>
      <c r="AA35" s="177"/>
      <c r="AB35" s="177"/>
      <c r="AC35" s="36"/>
      <c r="AD35" s="36"/>
      <c r="AE35" s="36"/>
      <c r="AF35" s="36"/>
      <c r="AG35" s="36"/>
      <c r="AH35" s="36"/>
      <c r="AI35" s="36"/>
      <c r="AJ35" s="36"/>
      <c r="AK35" s="178">
        <f>SUM(AK26:AK33)</f>
        <v>0</v>
      </c>
      <c r="AL35" s="177"/>
      <c r="AM35" s="177"/>
      <c r="AN35" s="177"/>
      <c r="AO35" s="179"/>
      <c r="AP35" s="34"/>
      <c r="AQ35" s="34"/>
      <c r="AR35" s="29"/>
    </row>
    <row r="36" spans="2:57" s="1" customFormat="1" ht="6.95" customHeight="1">
      <c r="B36" s="29"/>
      <c r="AR36" s="29"/>
    </row>
    <row r="37" spans="2:57" s="1" customFormat="1" ht="14.45" customHeight="1">
      <c r="B37" s="29"/>
      <c r="AR37" s="29"/>
    </row>
    <row r="38" spans="2:57" ht="14.45" customHeight="1">
      <c r="B38" s="17"/>
      <c r="AR38" s="17"/>
    </row>
    <row r="39" spans="2:57" ht="14.45" customHeight="1">
      <c r="B39" s="17"/>
      <c r="AR39" s="17"/>
    </row>
    <row r="40" spans="2:57" ht="14.45" customHeight="1">
      <c r="B40" s="17"/>
      <c r="AR40" s="17"/>
    </row>
    <row r="41" spans="2:57" ht="14.45" customHeight="1">
      <c r="B41" s="17"/>
      <c r="AR41" s="17"/>
    </row>
    <row r="42" spans="2:57" ht="14.45" customHeight="1">
      <c r="B42" s="17"/>
      <c r="AR42" s="17"/>
    </row>
    <row r="43" spans="2:57" ht="14.45" customHeight="1">
      <c r="B43" s="17"/>
      <c r="AR43" s="17"/>
    </row>
    <row r="44" spans="2:57" ht="14.45" customHeight="1">
      <c r="B44" s="17"/>
      <c r="AR44" s="17"/>
    </row>
    <row r="45" spans="2:57" ht="14.45" customHeight="1">
      <c r="B45" s="17"/>
      <c r="AR45" s="17"/>
    </row>
    <row r="46" spans="2:57" ht="14.45" customHeight="1">
      <c r="B46" s="17"/>
      <c r="AR46" s="17"/>
    </row>
    <row r="47" spans="2:57" ht="14.45" customHeight="1">
      <c r="B47" s="17"/>
      <c r="AR47" s="17"/>
    </row>
    <row r="48" spans="2:57" ht="14.45" customHeight="1">
      <c r="B48" s="17"/>
      <c r="AR48" s="17"/>
    </row>
    <row r="49" spans="2:44" s="1" customFormat="1" ht="14.45" customHeight="1">
      <c r="B49" s="29"/>
      <c r="D49" s="38" t="s">
        <v>52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53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2:44" s="1" customFormat="1" ht="12.75">
      <c r="B60" s="29"/>
      <c r="D60" s="4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54</v>
      </c>
      <c r="AI60" s="31"/>
      <c r="AJ60" s="31"/>
      <c r="AK60" s="31"/>
      <c r="AL60" s="31"/>
      <c r="AM60" s="40" t="s">
        <v>55</v>
      </c>
      <c r="AN60" s="31"/>
      <c r="AO60" s="31"/>
      <c r="AR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2:44" s="1" customFormat="1" ht="12.75">
      <c r="B64" s="29"/>
      <c r="D64" s="38" t="s">
        <v>56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57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2:44" s="1" customFormat="1" ht="12.75">
      <c r="B75" s="29"/>
      <c r="D75" s="40" t="s">
        <v>54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54</v>
      </c>
      <c r="AI75" s="31"/>
      <c r="AJ75" s="31"/>
      <c r="AK75" s="31"/>
      <c r="AL75" s="31"/>
      <c r="AM75" s="40" t="s">
        <v>55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5" customHeight="1">
      <c r="B82" s="29"/>
      <c r="C82" s="18" t="s">
        <v>58</v>
      </c>
      <c r="AR82" s="29"/>
    </row>
    <row r="83" spans="1:91" s="1" customFormat="1" ht="6.95" customHeight="1">
      <c r="B83" s="29"/>
      <c r="AR83" s="29"/>
    </row>
    <row r="84" spans="1:91" s="3" customFormat="1" ht="12" customHeight="1">
      <c r="B84" s="45"/>
      <c r="C84" s="24" t="s">
        <v>13</v>
      </c>
      <c r="L84" s="3" t="str">
        <f>K5</f>
        <v>ST202306</v>
      </c>
      <c r="AR84" s="45"/>
    </row>
    <row r="85" spans="1:91" s="4" customFormat="1" ht="36.950000000000003" customHeight="1">
      <c r="B85" s="46"/>
      <c r="C85" s="47" t="s">
        <v>16</v>
      </c>
      <c r="L85" s="180" t="str">
        <f>K6</f>
        <v>Obnova zpevněných ploch, Chotusice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R85" s="46"/>
    </row>
    <row r="86" spans="1:91" s="1" customFormat="1" ht="6.95" customHeight="1">
      <c r="B86" s="29"/>
      <c r="AR86" s="29"/>
    </row>
    <row r="87" spans="1:91" s="1" customFormat="1" ht="12" customHeight="1">
      <c r="B87" s="29"/>
      <c r="C87" s="24" t="s">
        <v>20</v>
      </c>
      <c r="L87" s="48" t="str">
        <f>IF(K8="","",K8)</f>
        <v>Chotusice</v>
      </c>
      <c r="AI87" s="24" t="s">
        <v>22</v>
      </c>
      <c r="AM87" s="182" t="str">
        <f>IF(AN8= "","",AN8)</f>
        <v>12. 8. 2023</v>
      </c>
      <c r="AN87" s="182"/>
      <c r="AR87" s="29"/>
    </row>
    <row r="88" spans="1:91" s="1" customFormat="1" ht="6.95" customHeight="1">
      <c r="B88" s="29"/>
      <c r="AR88" s="29"/>
    </row>
    <row r="89" spans="1:91" s="1" customFormat="1" ht="15.2" customHeight="1">
      <c r="B89" s="29"/>
      <c r="C89" s="24" t="s">
        <v>24</v>
      </c>
      <c r="L89" s="3" t="str">
        <f>IF(E11= "","",E11)</f>
        <v>Obc Chotusice</v>
      </c>
      <c r="AI89" s="24" t="s">
        <v>31</v>
      </c>
      <c r="AM89" s="183" t="str">
        <f>IF(E17="","",E17)</f>
        <v>STAMER s.r.o.</v>
      </c>
      <c r="AN89" s="184"/>
      <c r="AO89" s="184"/>
      <c r="AP89" s="184"/>
      <c r="AR89" s="29"/>
      <c r="AS89" s="185" t="s">
        <v>59</v>
      </c>
      <c r="AT89" s="186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" customHeight="1">
      <c r="B90" s="29"/>
      <c r="C90" s="24" t="s">
        <v>29</v>
      </c>
      <c r="L90" s="3" t="str">
        <f>IF(E14= "Vyplň údaj","",E14)</f>
        <v/>
      </c>
      <c r="AI90" s="24" t="s">
        <v>36</v>
      </c>
      <c r="AM90" s="183" t="str">
        <f>IF(E20="","",E20)</f>
        <v>Ing. Vojtěch Merenus</v>
      </c>
      <c r="AN90" s="184"/>
      <c r="AO90" s="184"/>
      <c r="AP90" s="184"/>
      <c r="AR90" s="29"/>
      <c r="AS90" s="187"/>
      <c r="AT90" s="188"/>
      <c r="BD90" s="53"/>
    </row>
    <row r="91" spans="1:91" s="1" customFormat="1" ht="10.9" customHeight="1">
      <c r="B91" s="29"/>
      <c r="AR91" s="29"/>
      <c r="AS91" s="187"/>
      <c r="AT91" s="188"/>
      <c r="BD91" s="53"/>
    </row>
    <row r="92" spans="1:91" s="1" customFormat="1" ht="29.25" customHeight="1">
      <c r="B92" s="29"/>
      <c r="C92" s="189" t="s">
        <v>60</v>
      </c>
      <c r="D92" s="190"/>
      <c r="E92" s="190"/>
      <c r="F92" s="190"/>
      <c r="G92" s="190"/>
      <c r="H92" s="54"/>
      <c r="I92" s="191" t="s">
        <v>61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62</v>
      </c>
      <c r="AH92" s="190"/>
      <c r="AI92" s="190"/>
      <c r="AJ92" s="190"/>
      <c r="AK92" s="190"/>
      <c r="AL92" s="190"/>
      <c r="AM92" s="190"/>
      <c r="AN92" s="191" t="s">
        <v>63</v>
      </c>
      <c r="AO92" s="190"/>
      <c r="AP92" s="193"/>
      <c r="AQ92" s="55" t="s">
        <v>64</v>
      </c>
      <c r="AR92" s="29"/>
      <c r="AS92" s="56" t="s">
        <v>65</v>
      </c>
      <c r="AT92" s="57" t="s">
        <v>66</v>
      </c>
      <c r="AU92" s="57" t="s">
        <v>67</v>
      </c>
      <c r="AV92" s="57" t="s">
        <v>68</v>
      </c>
      <c r="AW92" s="57" t="s">
        <v>69</v>
      </c>
      <c r="AX92" s="57" t="s">
        <v>70</v>
      </c>
      <c r="AY92" s="57" t="s">
        <v>71</v>
      </c>
      <c r="AZ92" s="57" t="s">
        <v>72</v>
      </c>
      <c r="BA92" s="57" t="s">
        <v>73</v>
      </c>
      <c r="BB92" s="57" t="s">
        <v>74</v>
      </c>
      <c r="BC92" s="57" t="s">
        <v>75</v>
      </c>
      <c r="BD92" s="58" t="s">
        <v>76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50000000000003" customHeight="1">
      <c r="B94" s="60"/>
      <c r="C94" s="61" t="s">
        <v>77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78</v>
      </c>
      <c r="BT94" s="69" t="s">
        <v>79</v>
      </c>
      <c r="BU94" s="70" t="s">
        <v>80</v>
      </c>
      <c r="BV94" s="69" t="s">
        <v>81</v>
      </c>
      <c r="BW94" s="69" t="s">
        <v>5</v>
      </c>
      <c r="BX94" s="69" t="s">
        <v>82</v>
      </c>
      <c r="CL94" s="69" t="s">
        <v>1</v>
      </c>
    </row>
    <row r="95" spans="1:91" s="6" customFormat="1" ht="16.5" customHeight="1">
      <c r="A95" s="71" t="s">
        <v>83</v>
      </c>
      <c r="B95" s="72"/>
      <c r="C95" s="73"/>
      <c r="D95" s="196" t="s">
        <v>84</v>
      </c>
      <c r="E95" s="196"/>
      <c r="F95" s="196"/>
      <c r="G95" s="196"/>
      <c r="H95" s="196"/>
      <c r="I95" s="74"/>
      <c r="J95" s="196" t="s">
        <v>85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'1 - Zpevněné plochy'!J30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75" t="s">
        <v>86</v>
      </c>
      <c r="AR95" s="72"/>
      <c r="AS95" s="76">
        <v>0</v>
      </c>
      <c r="AT95" s="77">
        <f>ROUND(SUM(AV95:AW95),2)</f>
        <v>0</v>
      </c>
      <c r="AU95" s="78">
        <f>'1 - Zpevněné plochy'!P127</f>
        <v>0</v>
      </c>
      <c r="AV95" s="77">
        <f>'1 - Zpevněné plochy'!J33</f>
        <v>0</v>
      </c>
      <c r="AW95" s="77">
        <f>'1 - Zpevněné plochy'!J34</f>
        <v>0</v>
      </c>
      <c r="AX95" s="77">
        <f>'1 - Zpevněné plochy'!J35</f>
        <v>0</v>
      </c>
      <c r="AY95" s="77">
        <f>'1 - Zpevněné plochy'!J36</f>
        <v>0</v>
      </c>
      <c r="AZ95" s="77">
        <f>'1 - Zpevněné plochy'!F33</f>
        <v>0</v>
      </c>
      <c r="BA95" s="77">
        <f>'1 - Zpevněné plochy'!F34</f>
        <v>0</v>
      </c>
      <c r="BB95" s="77">
        <f>'1 - Zpevněné plochy'!F35</f>
        <v>0</v>
      </c>
      <c r="BC95" s="77">
        <f>'1 - Zpevněné plochy'!F36</f>
        <v>0</v>
      </c>
      <c r="BD95" s="79">
        <f>'1 - Zpevněné plochy'!F37</f>
        <v>0</v>
      </c>
      <c r="BT95" s="80" t="s">
        <v>84</v>
      </c>
      <c r="BV95" s="80" t="s">
        <v>81</v>
      </c>
      <c r="BW95" s="80" t="s">
        <v>87</v>
      </c>
      <c r="BX95" s="80" t="s">
        <v>5</v>
      </c>
      <c r="CL95" s="80" t="s">
        <v>1</v>
      </c>
      <c r="CM95" s="80" t="s">
        <v>88</v>
      </c>
    </row>
    <row r="96" spans="1:91" s="1" customFormat="1" ht="30" customHeight="1">
      <c r="B96" s="29"/>
      <c r="AR96" s="29"/>
    </row>
    <row r="97" spans="2:44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sheetProtection algorithmName="SHA-512" hashValue="A1e3Bd8fv4T3lQuKS9jr/4fcTFhH28NMvERSmo40R/kb2ZqcNb0VQiq5UqXvr4UWi84bddMKmoMbRMEYgF9VRw==" saltValue="StebgzLAU1r8XIkjdFuxJN4VdaZ6s365e4s9V2lZ6njO+NLMYTbybPDC1VN+ETmrOvOpUpCXxAFOR5pMm5/sa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Zpevněné plochy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4" t="s">
        <v>87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89</v>
      </c>
      <c r="L4" s="17"/>
      <c r="M4" s="8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6.5" customHeight="1">
      <c r="B7" s="17"/>
      <c r="E7" s="199" t="str">
        <f>'Rekapitulace stavby'!K6</f>
        <v>Obnova zpevněných ploch, Chotusice</v>
      </c>
      <c r="F7" s="200"/>
      <c r="G7" s="200"/>
      <c r="H7" s="200"/>
      <c r="L7" s="17"/>
    </row>
    <row r="8" spans="2:46" s="1" customFormat="1" ht="12" customHeight="1">
      <c r="B8" s="29"/>
      <c r="D8" s="24" t="s">
        <v>90</v>
      </c>
      <c r="L8" s="29"/>
    </row>
    <row r="9" spans="2:46" s="1" customFormat="1" ht="16.5" customHeight="1">
      <c r="B9" s="29"/>
      <c r="E9" s="180" t="s">
        <v>91</v>
      </c>
      <c r="F9" s="201"/>
      <c r="G9" s="201"/>
      <c r="H9" s="201"/>
      <c r="L9" s="29"/>
    </row>
    <row r="10" spans="2:46" s="1" customFormat="1" ht="11.25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12. 8. 2023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46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02" t="str">
        <f>'Rekapitulace stavby'!E14</f>
        <v>Vyplň údaj</v>
      </c>
      <c r="F18" s="164"/>
      <c r="G18" s="164"/>
      <c r="H18" s="164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34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36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37</v>
      </c>
      <c r="I24" s="24" t="s">
        <v>28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2"/>
      <c r="E27" s="169" t="s">
        <v>1</v>
      </c>
      <c r="F27" s="169"/>
      <c r="G27" s="169"/>
      <c r="H27" s="169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3" t="s">
        <v>39</v>
      </c>
      <c r="J30" s="63">
        <f>ROUND(J127,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4">
        <f>ROUND((SUM(BE127:BE207)),  2)</f>
        <v>0</v>
      </c>
      <c r="I33" s="85">
        <v>0.21</v>
      </c>
      <c r="J33" s="84">
        <f>ROUND(((SUM(BE127:BE207))*I33),  2)</f>
        <v>0</v>
      </c>
      <c r="L33" s="29"/>
    </row>
    <row r="34" spans="2:12" s="1" customFormat="1" ht="14.45" customHeight="1">
      <c r="B34" s="29"/>
      <c r="E34" s="24" t="s">
        <v>45</v>
      </c>
      <c r="F34" s="84">
        <f>ROUND((SUM(BF127:BF207)),  2)</f>
        <v>0</v>
      </c>
      <c r="I34" s="85">
        <v>0.15</v>
      </c>
      <c r="J34" s="84">
        <f>ROUND(((SUM(BF127:BF207))*I34),  2)</f>
        <v>0</v>
      </c>
      <c r="L34" s="29"/>
    </row>
    <row r="35" spans="2:12" s="1" customFormat="1" ht="14.45" hidden="1" customHeight="1">
      <c r="B35" s="29"/>
      <c r="E35" s="24" t="s">
        <v>46</v>
      </c>
      <c r="F35" s="84">
        <f>ROUND((SUM(BG127:BG207)),  2)</f>
        <v>0</v>
      </c>
      <c r="I35" s="85">
        <v>0.21</v>
      </c>
      <c r="J35" s="84">
        <f>0</f>
        <v>0</v>
      </c>
      <c r="L35" s="29"/>
    </row>
    <row r="36" spans="2:12" s="1" customFormat="1" ht="14.45" hidden="1" customHeight="1">
      <c r="B36" s="29"/>
      <c r="E36" s="24" t="s">
        <v>47</v>
      </c>
      <c r="F36" s="84">
        <f>ROUND((SUM(BH127:BH207)),  2)</f>
        <v>0</v>
      </c>
      <c r="I36" s="85">
        <v>0.15</v>
      </c>
      <c r="J36" s="84">
        <f>0</f>
        <v>0</v>
      </c>
      <c r="L36" s="29"/>
    </row>
    <row r="37" spans="2:12" s="1" customFormat="1" ht="14.45" hidden="1" customHeight="1">
      <c r="B37" s="29"/>
      <c r="E37" s="24" t="s">
        <v>48</v>
      </c>
      <c r="F37" s="84">
        <f>ROUND((SUM(BI127:BI207)),  2)</f>
        <v>0</v>
      </c>
      <c r="I37" s="85">
        <v>0</v>
      </c>
      <c r="J37" s="84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6"/>
      <c r="D39" s="87" t="s">
        <v>49</v>
      </c>
      <c r="E39" s="54"/>
      <c r="F39" s="54"/>
      <c r="G39" s="88" t="s">
        <v>50</v>
      </c>
      <c r="H39" s="89" t="s">
        <v>51</v>
      </c>
      <c r="I39" s="54"/>
      <c r="J39" s="90">
        <f>SUM(J30:J37)</f>
        <v>0</v>
      </c>
      <c r="K39" s="91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2" t="s">
        <v>55</v>
      </c>
      <c r="G61" s="40" t="s">
        <v>54</v>
      </c>
      <c r="H61" s="31"/>
      <c r="I61" s="31"/>
      <c r="J61" s="93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2" t="s">
        <v>55</v>
      </c>
      <c r="G76" s="40" t="s">
        <v>54</v>
      </c>
      <c r="H76" s="31"/>
      <c r="I76" s="31"/>
      <c r="J76" s="93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92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6.5" customHeight="1">
      <c r="B85" s="29"/>
      <c r="E85" s="199" t="str">
        <f>E7</f>
        <v>Obnova zpevněných ploch, Chotusice</v>
      </c>
      <c r="F85" s="200"/>
      <c r="G85" s="200"/>
      <c r="H85" s="200"/>
      <c r="L85" s="29"/>
    </row>
    <row r="86" spans="2:47" s="1" customFormat="1" ht="12" customHeight="1">
      <c r="B86" s="29"/>
      <c r="C86" s="24" t="s">
        <v>90</v>
      </c>
      <c r="L86" s="29"/>
    </row>
    <row r="87" spans="2:47" s="1" customFormat="1" ht="16.5" customHeight="1">
      <c r="B87" s="29"/>
      <c r="E87" s="180" t="str">
        <f>E9</f>
        <v>1 - Zpevněné plochy</v>
      </c>
      <c r="F87" s="201"/>
      <c r="G87" s="201"/>
      <c r="H87" s="201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Chotusice</v>
      </c>
      <c r="I89" s="24" t="s">
        <v>22</v>
      </c>
      <c r="J89" s="49" t="str">
        <f>IF(J12="","",J12)</f>
        <v>12. 8. 2023</v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4" t="s">
        <v>24</v>
      </c>
      <c r="F91" s="22" t="str">
        <f>E15</f>
        <v>Obc Chotusice</v>
      </c>
      <c r="I91" s="24" t="s">
        <v>31</v>
      </c>
      <c r="J91" s="27" t="str">
        <f>E21</f>
        <v>STAMER s.r.o.</v>
      </c>
      <c r="L91" s="29"/>
    </row>
    <row r="92" spans="2:47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36</v>
      </c>
      <c r="J92" s="27" t="str">
        <f>E24</f>
        <v>Ing. Vojtěch Merenus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4" t="s">
        <v>93</v>
      </c>
      <c r="D94" s="86"/>
      <c r="E94" s="86"/>
      <c r="F94" s="86"/>
      <c r="G94" s="86"/>
      <c r="H94" s="86"/>
      <c r="I94" s="86"/>
      <c r="J94" s="95" t="s">
        <v>94</v>
      </c>
      <c r="K94" s="86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96" t="s">
        <v>95</v>
      </c>
      <c r="J96" s="63">
        <f>J127</f>
        <v>0</v>
      </c>
      <c r="L96" s="29"/>
      <c r="AU96" s="14" t="s">
        <v>96</v>
      </c>
    </row>
    <row r="97" spans="2:12" s="8" customFormat="1" ht="24.95" customHeight="1">
      <c r="B97" s="97"/>
      <c r="D97" s="98" t="s">
        <v>97</v>
      </c>
      <c r="E97" s="99"/>
      <c r="F97" s="99"/>
      <c r="G97" s="99"/>
      <c r="H97" s="99"/>
      <c r="I97" s="99"/>
      <c r="J97" s="100">
        <f>J128</f>
        <v>0</v>
      </c>
      <c r="L97" s="97"/>
    </row>
    <row r="98" spans="2:12" s="9" customFormat="1" ht="19.899999999999999" customHeight="1">
      <c r="B98" s="101"/>
      <c r="D98" s="102" t="s">
        <v>98</v>
      </c>
      <c r="E98" s="103"/>
      <c r="F98" s="103"/>
      <c r="G98" s="103"/>
      <c r="H98" s="103"/>
      <c r="I98" s="103"/>
      <c r="J98" s="104">
        <f>J129</f>
        <v>0</v>
      </c>
      <c r="L98" s="101"/>
    </row>
    <row r="99" spans="2:12" s="9" customFormat="1" ht="19.899999999999999" customHeight="1">
      <c r="B99" s="101"/>
      <c r="D99" s="102" t="s">
        <v>99</v>
      </c>
      <c r="E99" s="103"/>
      <c r="F99" s="103"/>
      <c r="G99" s="103"/>
      <c r="H99" s="103"/>
      <c r="I99" s="103"/>
      <c r="J99" s="104">
        <f>J149</f>
        <v>0</v>
      </c>
      <c r="L99" s="101"/>
    </row>
    <row r="100" spans="2:12" s="9" customFormat="1" ht="19.899999999999999" customHeight="1">
      <c r="B100" s="101"/>
      <c r="D100" s="102" t="s">
        <v>100</v>
      </c>
      <c r="E100" s="103"/>
      <c r="F100" s="103"/>
      <c r="G100" s="103"/>
      <c r="H100" s="103"/>
      <c r="I100" s="103"/>
      <c r="J100" s="104">
        <f>J169</f>
        <v>0</v>
      </c>
      <c r="L100" s="101"/>
    </row>
    <row r="101" spans="2:12" s="9" customFormat="1" ht="19.899999999999999" customHeight="1">
      <c r="B101" s="101"/>
      <c r="D101" s="102" t="s">
        <v>101</v>
      </c>
      <c r="E101" s="103"/>
      <c r="F101" s="103"/>
      <c r="G101" s="103"/>
      <c r="H101" s="103"/>
      <c r="I101" s="103"/>
      <c r="J101" s="104">
        <f>J189</f>
        <v>0</v>
      </c>
      <c r="L101" s="101"/>
    </row>
    <row r="102" spans="2:12" s="9" customFormat="1" ht="19.899999999999999" customHeight="1">
      <c r="B102" s="101"/>
      <c r="D102" s="102" t="s">
        <v>102</v>
      </c>
      <c r="E102" s="103"/>
      <c r="F102" s="103"/>
      <c r="G102" s="103"/>
      <c r="H102" s="103"/>
      <c r="I102" s="103"/>
      <c r="J102" s="104">
        <f>J196</f>
        <v>0</v>
      </c>
      <c r="L102" s="101"/>
    </row>
    <row r="103" spans="2:12" s="8" customFormat="1" ht="24.95" customHeight="1">
      <c r="B103" s="97"/>
      <c r="D103" s="98" t="s">
        <v>103</v>
      </c>
      <c r="E103" s="99"/>
      <c r="F103" s="99"/>
      <c r="G103" s="99"/>
      <c r="H103" s="99"/>
      <c r="I103" s="99"/>
      <c r="J103" s="100">
        <f>J198</f>
        <v>0</v>
      </c>
      <c r="L103" s="97"/>
    </row>
    <row r="104" spans="2:12" s="9" customFormat="1" ht="19.899999999999999" customHeight="1">
      <c r="B104" s="101"/>
      <c r="D104" s="102" t="s">
        <v>104</v>
      </c>
      <c r="E104" s="103"/>
      <c r="F104" s="103"/>
      <c r="G104" s="103"/>
      <c r="H104" s="103"/>
      <c r="I104" s="103"/>
      <c r="J104" s="104">
        <f>J199</f>
        <v>0</v>
      </c>
      <c r="L104" s="101"/>
    </row>
    <row r="105" spans="2:12" s="8" customFormat="1" ht="24.95" customHeight="1">
      <c r="B105" s="97"/>
      <c r="D105" s="98" t="s">
        <v>105</v>
      </c>
      <c r="E105" s="99"/>
      <c r="F105" s="99"/>
      <c r="G105" s="99"/>
      <c r="H105" s="99"/>
      <c r="I105" s="99"/>
      <c r="J105" s="100">
        <f>J201</f>
        <v>0</v>
      </c>
      <c r="L105" s="97"/>
    </row>
    <row r="106" spans="2:12" s="9" customFormat="1" ht="19.899999999999999" customHeight="1">
      <c r="B106" s="101"/>
      <c r="D106" s="102" t="s">
        <v>106</v>
      </c>
      <c r="E106" s="103"/>
      <c r="F106" s="103"/>
      <c r="G106" s="103"/>
      <c r="H106" s="103"/>
      <c r="I106" s="103"/>
      <c r="J106" s="104">
        <f>J202</f>
        <v>0</v>
      </c>
      <c r="L106" s="101"/>
    </row>
    <row r="107" spans="2:12" s="9" customFormat="1" ht="19.899999999999999" customHeight="1">
      <c r="B107" s="101"/>
      <c r="D107" s="102" t="s">
        <v>107</v>
      </c>
      <c r="E107" s="103"/>
      <c r="F107" s="103"/>
      <c r="G107" s="103"/>
      <c r="H107" s="103"/>
      <c r="I107" s="103"/>
      <c r="J107" s="104">
        <f>J204</f>
        <v>0</v>
      </c>
      <c r="L107" s="101"/>
    </row>
    <row r="108" spans="2:12" s="1" customFormat="1" ht="21.75" customHeight="1">
      <c r="B108" s="29"/>
      <c r="L108" s="29"/>
    </row>
    <row r="109" spans="2:12" s="1" customFormat="1" ht="6.9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9"/>
    </row>
    <row r="113" spans="2:63" s="1" customFormat="1" ht="6.95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9"/>
    </row>
    <row r="114" spans="2:63" s="1" customFormat="1" ht="24.95" customHeight="1">
      <c r="B114" s="29"/>
      <c r="C114" s="18" t="s">
        <v>108</v>
      </c>
      <c r="L114" s="29"/>
    </row>
    <row r="115" spans="2:63" s="1" customFormat="1" ht="6.95" customHeight="1">
      <c r="B115" s="29"/>
      <c r="L115" s="29"/>
    </row>
    <row r="116" spans="2:63" s="1" customFormat="1" ht="12" customHeight="1">
      <c r="B116" s="29"/>
      <c r="C116" s="24" t="s">
        <v>16</v>
      </c>
      <c r="L116" s="29"/>
    </row>
    <row r="117" spans="2:63" s="1" customFormat="1" ht="16.5" customHeight="1">
      <c r="B117" s="29"/>
      <c r="E117" s="199" t="str">
        <f>E7</f>
        <v>Obnova zpevněných ploch, Chotusice</v>
      </c>
      <c r="F117" s="200"/>
      <c r="G117" s="200"/>
      <c r="H117" s="200"/>
      <c r="L117" s="29"/>
    </row>
    <row r="118" spans="2:63" s="1" customFormat="1" ht="12" customHeight="1">
      <c r="B118" s="29"/>
      <c r="C118" s="24" t="s">
        <v>90</v>
      </c>
      <c r="L118" s="29"/>
    </row>
    <row r="119" spans="2:63" s="1" customFormat="1" ht="16.5" customHeight="1">
      <c r="B119" s="29"/>
      <c r="E119" s="180" t="str">
        <f>E9</f>
        <v>1 - Zpevněné plochy</v>
      </c>
      <c r="F119" s="201"/>
      <c r="G119" s="201"/>
      <c r="H119" s="201"/>
      <c r="L119" s="29"/>
    </row>
    <row r="120" spans="2:63" s="1" customFormat="1" ht="6.95" customHeight="1">
      <c r="B120" s="29"/>
      <c r="L120" s="29"/>
    </row>
    <row r="121" spans="2:63" s="1" customFormat="1" ht="12" customHeight="1">
      <c r="B121" s="29"/>
      <c r="C121" s="24" t="s">
        <v>20</v>
      </c>
      <c r="F121" s="22" t="str">
        <f>F12</f>
        <v>Chotusice</v>
      </c>
      <c r="I121" s="24" t="s">
        <v>22</v>
      </c>
      <c r="J121" s="49" t="str">
        <f>IF(J12="","",J12)</f>
        <v>12. 8. 2023</v>
      </c>
      <c r="L121" s="29"/>
    </row>
    <row r="122" spans="2:63" s="1" customFormat="1" ht="6.95" customHeight="1">
      <c r="B122" s="29"/>
      <c r="L122" s="29"/>
    </row>
    <row r="123" spans="2:63" s="1" customFormat="1" ht="15.2" customHeight="1">
      <c r="B123" s="29"/>
      <c r="C123" s="24" t="s">
        <v>24</v>
      </c>
      <c r="F123" s="22" t="str">
        <f>E15</f>
        <v>Obc Chotusice</v>
      </c>
      <c r="I123" s="24" t="s">
        <v>31</v>
      </c>
      <c r="J123" s="27" t="str">
        <f>E21</f>
        <v>STAMER s.r.o.</v>
      </c>
      <c r="L123" s="29"/>
    </row>
    <row r="124" spans="2:63" s="1" customFormat="1" ht="15.2" customHeight="1">
      <c r="B124" s="29"/>
      <c r="C124" s="24" t="s">
        <v>29</v>
      </c>
      <c r="F124" s="22" t="str">
        <f>IF(E18="","",E18)</f>
        <v>Vyplň údaj</v>
      </c>
      <c r="I124" s="24" t="s">
        <v>36</v>
      </c>
      <c r="J124" s="27" t="str">
        <f>E24</f>
        <v>Ing. Vojtěch Merenus</v>
      </c>
      <c r="L124" s="29"/>
    </row>
    <row r="125" spans="2:63" s="1" customFormat="1" ht="10.35" customHeight="1">
      <c r="B125" s="29"/>
      <c r="L125" s="29"/>
    </row>
    <row r="126" spans="2:63" s="10" customFormat="1" ht="29.25" customHeight="1">
      <c r="B126" s="105"/>
      <c r="C126" s="106" t="s">
        <v>109</v>
      </c>
      <c r="D126" s="107" t="s">
        <v>64</v>
      </c>
      <c r="E126" s="107" t="s">
        <v>60</v>
      </c>
      <c r="F126" s="107" t="s">
        <v>61</v>
      </c>
      <c r="G126" s="107" t="s">
        <v>110</v>
      </c>
      <c r="H126" s="107" t="s">
        <v>111</v>
      </c>
      <c r="I126" s="107" t="s">
        <v>112</v>
      </c>
      <c r="J126" s="107" t="s">
        <v>94</v>
      </c>
      <c r="K126" s="108" t="s">
        <v>113</v>
      </c>
      <c r="L126" s="105"/>
      <c r="M126" s="56" t="s">
        <v>1</v>
      </c>
      <c r="N126" s="57" t="s">
        <v>43</v>
      </c>
      <c r="O126" s="57" t="s">
        <v>114</v>
      </c>
      <c r="P126" s="57" t="s">
        <v>115</v>
      </c>
      <c r="Q126" s="57" t="s">
        <v>116</v>
      </c>
      <c r="R126" s="57" t="s">
        <v>117</v>
      </c>
      <c r="S126" s="57" t="s">
        <v>118</v>
      </c>
      <c r="T126" s="58" t="s">
        <v>119</v>
      </c>
    </row>
    <row r="127" spans="2:63" s="1" customFormat="1" ht="22.9" customHeight="1">
      <c r="B127" s="29"/>
      <c r="C127" s="61" t="s">
        <v>120</v>
      </c>
      <c r="J127" s="109">
        <f>BK127</f>
        <v>0</v>
      </c>
      <c r="L127" s="29"/>
      <c r="M127" s="59"/>
      <c r="N127" s="50"/>
      <c r="O127" s="50"/>
      <c r="P127" s="110">
        <f>P128+P198+P201</f>
        <v>0</v>
      </c>
      <c r="Q127" s="50"/>
      <c r="R127" s="110">
        <f>R128+R198+R201</f>
        <v>157.51299008000001</v>
      </c>
      <c r="S127" s="50"/>
      <c r="T127" s="111">
        <f>T128+T198+T201</f>
        <v>194.52126999999999</v>
      </c>
      <c r="AT127" s="14" t="s">
        <v>78</v>
      </c>
      <c r="AU127" s="14" t="s">
        <v>96</v>
      </c>
      <c r="BK127" s="112">
        <f>BK128+BK198+BK201</f>
        <v>0</v>
      </c>
    </row>
    <row r="128" spans="2:63" s="11" customFormat="1" ht="25.9" customHeight="1">
      <c r="B128" s="113"/>
      <c r="D128" s="114" t="s">
        <v>78</v>
      </c>
      <c r="E128" s="115" t="s">
        <v>121</v>
      </c>
      <c r="F128" s="115" t="s">
        <v>122</v>
      </c>
      <c r="I128" s="116"/>
      <c r="J128" s="117">
        <f>BK128</f>
        <v>0</v>
      </c>
      <c r="L128" s="113"/>
      <c r="M128" s="118"/>
      <c r="P128" s="119">
        <f>P129+P149+P169+P189+P196</f>
        <v>0</v>
      </c>
      <c r="R128" s="119">
        <f>R129+R149+R169+R189+R196</f>
        <v>157.50457508</v>
      </c>
      <c r="T128" s="120">
        <f>T129+T149+T169+T189+T196</f>
        <v>194.52126999999999</v>
      </c>
      <c r="AR128" s="114" t="s">
        <v>84</v>
      </c>
      <c r="AT128" s="121" t="s">
        <v>78</v>
      </c>
      <c r="AU128" s="121" t="s">
        <v>79</v>
      </c>
      <c r="AY128" s="114" t="s">
        <v>123</v>
      </c>
      <c r="BK128" s="122">
        <f>BK129+BK149+BK169+BK189+BK196</f>
        <v>0</v>
      </c>
    </row>
    <row r="129" spans="2:65" s="11" customFormat="1" ht="22.9" customHeight="1">
      <c r="B129" s="113"/>
      <c r="D129" s="114" t="s">
        <v>78</v>
      </c>
      <c r="E129" s="123" t="s">
        <v>84</v>
      </c>
      <c r="F129" s="123" t="s">
        <v>124</v>
      </c>
      <c r="I129" s="116"/>
      <c r="J129" s="124">
        <f>BK129</f>
        <v>0</v>
      </c>
      <c r="L129" s="113"/>
      <c r="M129" s="118"/>
      <c r="P129" s="119">
        <f>SUM(P130:P148)</f>
        <v>0</v>
      </c>
      <c r="R129" s="119">
        <f>SUM(R130:R148)</f>
        <v>2.6849000000000001E-2</v>
      </c>
      <c r="T129" s="120">
        <f>SUM(T130:T148)</f>
        <v>194.52126999999999</v>
      </c>
      <c r="AR129" s="114" t="s">
        <v>84</v>
      </c>
      <c r="AT129" s="121" t="s">
        <v>78</v>
      </c>
      <c r="AU129" s="121" t="s">
        <v>84</v>
      </c>
      <c r="AY129" s="114" t="s">
        <v>123</v>
      </c>
      <c r="BK129" s="122">
        <f>SUM(BK130:BK148)</f>
        <v>0</v>
      </c>
    </row>
    <row r="130" spans="2:65" s="1" customFormat="1" ht="24.2" customHeight="1">
      <c r="B130" s="29"/>
      <c r="C130" s="125" t="s">
        <v>7</v>
      </c>
      <c r="D130" s="125" t="s">
        <v>125</v>
      </c>
      <c r="E130" s="126" t="s">
        <v>126</v>
      </c>
      <c r="F130" s="127" t="s">
        <v>127</v>
      </c>
      <c r="G130" s="128" t="s">
        <v>128</v>
      </c>
      <c r="H130" s="129">
        <v>34.86</v>
      </c>
      <c r="I130" s="130"/>
      <c r="J130" s="131">
        <f t="shared" ref="J130:J136" si="0">ROUND(I130*H130,2)</f>
        <v>0</v>
      </c>
      <c r="K130" s="127" t="s">
        <v>129</v>
      </c>
      <c r="L130" s="29"/>
      <c r="M130" s="132" t="s">
        <v>1</v>
      </c>
      <c r="N130" s="133" t="s">
        <v>44</v>
      </c>
      <c r="P130" s="134">
        <f t="shared" ref="P130:P136" si="1">O130*H130</f>
        <v>0</v>
      </c>
      <c r="Q130" s="134">
        <v>0</v>
      </c>
      <c r="R130" s="134">
        <f t="shared" ref="R130:R136" si="2">Q130*H130</f>
        <v>0</v>
      </c>
      <c r="S130" s="134">
        <v>0.255</v>
      </c>
      <c r="T130" s="135">
        <f t="shared" ref="T130:T136" si="3">S130*H130</f>
        <v>8.8893000000000004</v>
      </c>
      <c r="AR130" s="136" t="s">
        <v>130</v>
      </c>
      <c r="AT130" s="136" t="s">
        <v>125</v>
      </c>
      <c r="AU130" s="136" t="s">
        <v>88</v>
      </c>
      <c r="AY130" s="14" t="s">
        <v>123</v>
      </c>
      <c r="BE130" s="137">
        <f t="shared" ref="BE130:BE136" si="4">IF(N130="základní",J130,0)</f>
        <v>0</v>
      </c>
      <c r="BF130" s="137">
        <f t="shared" ref="BF130:BF136" si="5">IF(N130="snížená",J130,0)</f>
        <v>0</v>
      </c>
      <c r="BG130" s="137">
        <f t="shared" ref="BG130:BG136" si="6">IF(N130="zákl. přenesená",J130,0)</f>
        <v>0</v>
      </c>
      <c r="BH130" s="137">
        <f t="shared" ref="BH130:BH136" si="7">IF(N130="sníž. přenesená",J130,0)</f>
        <v>0</v>
      </c>
      <c r="BI130" s="137">
        <f t="shared" ref="BI130:BI136" si="8">IF(N130="nulová",J130,0)</f>
        <v>0</v>
      </c>
      <c r="BJ130" s="14" t="s">
        <v>84</v>
      </c>
      <c r="BK130" s="137">
        <f t="shared" ref="BK130:BK136" si="9">ROUND(I130*H130,2)</f>
        <v>0</v>
      </c>
      <c r="BL130" s="14" t="s">
        <v>130</v>
      </c>
      <c r="BM130" s="136" t="s">
        <v>131</v>
      </c>
    </row>
    <row r="131" spans="2:65" s="1" customFormat="1" ht="24.2" customHeight="1">
      <c r="B131" s="29"/>
      <c r="C131" s="125" t="s">
        <v>132</v>
      </c>
      <c r="D131" s="125" t="s">
        <v>125</v>
      </c>
      <c r="E131" s="126" t="s">
        <v>133</v>
      </c>
      <c r="F131" s="127" t="s">
        <v>134</v>
      </c>
      <c r="G131" s="128" t="s">
        <v>128</v>
      </c>
      <c r="H131" s="129">
        <v>4</v>
      </c>
      <c r="I131" s="130"/>
      <c r="J131" s="131">
        <f t="shared" si="0"/>
        <v>0</v>
      </c>
      <c r="K131" s="127" t="s">
        <v>129</v>
      </c>
      <c r="L131" s="29"/>
      <c r="M131" s="132" t="s">
        <v>1</v>
      </c>
      <c r="N131" s="133" t="s">
        <v>44</v>
      </c>
      <c r="P131" s="134">
        <f t="shared" si="1"/>
        <v>0</v>
      </c>
      <c r="Q131" s="134">
        <v>0</v>
      </c>
      <c r="R131" s="134">
        <f t="shared" si="2"/>
        <v>0</v>
      </c>
      <c r="S131" s="134">
        <v>0.26</v>
      </c>
      <c r="T131" s="135">
        <f t="shared" si="3"/>
        <v>1.04</v>
      </c>
      <c r="AR131" s="136" t="s">
        <v>130</v>
      </c>
      <c r="AT131" s="136" t="s">
        <v>125</v>
      </c>
      <c r="AU131" s="136" t="s">
        <v>88</v>
      </c>
      <c r="AY131" s="14" t="s">
        <v>123</v>
      </c>
      <c r="BE131" s="137">
        <f t="shared" si="4"/>
        <v>0</v>
      </c>
      <c r="BF131" s="137">
        <f t="shared" si="5"/>
        <v>0</v>
      </c>
      <c r="BG131" s="137">
        <f t="shared" si="6"/>
        <v>0</v>
      </c>
      <c r="BH131" s="137">
        <f t="shared" si="7"/>
        <v>0</v>
      </c>
      <c r="BI131" s="137">
        <f t="shared" si="8"/>
        <v>0</v>
      </c>
      <c r="BJ131" s="14" t="s">
        <v>84</v>
      </c>
      <c r="BK131" s="137">
        <f t="shared" si="9"/>
        <v>0</v>
      </c>
      <c r="BL131" s="14" t="s">
        <v>130</v>
      </c>
      <c r="BM131" s="136" t="s">
        <v>135</v>
      </c>
    </row>
    <row r="132" spans="2:65" s="1" customFormat="1" ht="24.2" customHeight="1">
      <c r="B132" s="29"/>
      <c r="C132" s="125" t="s">
        <v>136</v>
      </c>
      <c r="D132" s="125" t="s">
        <v>125</v>
      </c>
      <c r="E132" s="126" t="s">
        <v>137</v>
      </c>
      <c r="F132" s="127" t="s">
        <v>138</v>
      </c>
      <c r="G132" s="128" t="s">
        <v>128</v>
      </c>
      <c r="H132" s="129">
        <v>317.16800000000001</v>
      </c>
      <c r="I132" s="130"/>
      <c r="J132" s="131">
        <f t="shared" si="0"/>
        <v>0</v>
      </c>
      <c r="K132" s="127" t="s">
        <v>129</v>
      </c>
      <c r="L132" s="29"/>
      <c r="M132" s="132" t="s">
        <v>1</v>
      </c>
      <c r="N132" s="133" t="s">
        <v>44</v>
      </c>
      <c r="P132" s="134">
        <f t="shared" si="1"/>
        <v>0</v>
      </c>
      <c r="Q132" s="134">
        <v>0</v>
      </c>
      <c r="R132" s="134">
        <f t="shared" si="2"/>
        <v>0</v>
      </c>
      <c r="S132" s="134">
        <v>0.28999999999999998</v>
      </c>
      <c r="T132" s="135">
        <f t="shared" si="3"/>
        <v>91.978719999999996</v>
      </c>
      <c r="AR132" s="136" t="s">
        <v>130</v>
      </c>
      <c r="AT132" s="136" t="s">
        <v>125</v>
      </c>
      <c r="AU132" s="136" t="s">
        <v>88</v>
      </c>
      <c r="AY132" s="14" t="s">
        <v>123</v>
      </c>
      <c r="BE132" s="137">
        <f t="shared" si="4"/>
        <v>0</v>
      </c>
      <c r="BF132" s="137">
        <f t="shared" si="5"/>
        <v>0</v>
      </c>
      <c r="BG132" s="137">
        <f t="shared" si="6"/>
        <v>0</v>
      </c>
      <c r="BH132" s="137">
        <f t="shared" si="7"/>
        <v>0</v>
      </c>
      <c r="BI132" s="137">
        <f t="shared" si="8"/>
        <v>0</v>
      </c>
      <c r="BJ132" s="14" t="s">
        <v>84</v>
      </c>
      <c r="BK132" s="137">
        <f t="shared" si="9"/>
        <v>0</v>
      </c>
      <c r="BL132" s="14" t="s">
        <v>130</v>
      </c>
      <c r="BM132" s="136" t="s">
        <v>139</v>
      </c>
    </row>
    <row r="133" spans="2:65" s="1" customFormat="1" ht="24.2" customHeight="1">
      <c r="B133" s="29"/>
      <c r="C133" s="125" t="s">
        <v>140</v>
      </c>
      <c r="D133" s="125" t="s">
        <v>125</v>
      </c>
      <c r="E133" s="126" t="s">
        <v>141</v>
      </c>
      <c r="F133" s="127" t="s">
        <v>142</v>
      </c>
      <c r="G133" s="128" t="s">
        <v>128</v>
      </c>
      <c r="H133" s="129">
        <v>349.1</v>
      </c>
      <c r="I133" s="130"/>
      <c r="J133" s="131">
        <f t="shared" si="0"/>
        <v>0</v>
      </c>
      <c r="K133" s="127" t="s">
        <v>129</v>
      </c>
      <c r="L133" s="29"/>
      <c r="M133" s="132" t="s">
        <v>1</v>
      </c>
      <c r="N133" s="133" t="s">
        <v>44</v>
      </c>
      <c r="P133" s="134">
        <f t="shared" si="1"/>
        <v>0</v>
      </c>
      <c r="Q133" s="134">
        <v>0</v>
      </c>
      <c r="R133" s="134">
        <f t="shared" si="2"/>
        <v>0</v>
      </c>
      <c r="S133" s="134">
        <v>0.22</v>
      </c>
      <c r="T133" s="135">
        <f t="shared" si="3"/>
        <v>76.802000000000007</v>
      </c>
      <c r="AR133" s="136" t="s">
        <v>130</v>
      </c>
      <c r="AT133" s="136" t="s">
        <v>125</v>
      </c>
      <c r="AU133" s="136" t="s">
        <v>88</v>
      </c>
      <c r="AY133" s="14" t="s">
        <v>123</v>
      </c>
      <c r="BE133" s="137">
        <f t="shared" si="4"/>
        <v>0</v>
      </c>
      <c r="BF133" s="137">
        <f t="shared" si="5"/>
        <v>0</v>
      </c>
      <c r="BG133" s="137">
        <f t="shared" si="6"/>
        <v>0</v>
      </c>
      <c r="BH133" s="137">
        <f t="shared" si="7"/>
        <v>0</v>
      </c>
      <c r="BI133" s="137">
        <f t="shared" si="8"/>
        <v>0</v>
      </c>
      <c r="BJ133" s="14" t="s">
        <v>84</v>
      </c>
      <c r="BK133" s="137">
        <f t="shared" si="9"/>
        <v>0</v>
      </c>
      <c r="BL133" s="14" t="s">
        <v>130</v>
      </c>
      <c r="BM133" s="136" t="s">
        <v>143</v>
      </c>
    </row>
    <row r="134" spans="2:65" s="1" customFormat="1" ht="24.2" customHeight="1">
      <c r="B134" s="29"/>
      <c r="C134" s="125" t="s">
        <v>144</v>
      </c>
      <c r="D134" s="125" t="s">
        <v>125</v>
      </c>
      <c r="E134" s="126" t="s">
        <v>145</v>
      </c>
      <c r="F134" s="127" t="s">
        <v>146</v>
      </c>
      <c r="G134" s="128" t="s">
        <v>128</v>
      </c>
      <c r="H134" s="129">
        <v>25.297999999999998</v>
      </c>
      <c r="I134" s="130"/>
      <c r="J134" s="131">
        <f t="shared" si="0"/>
        <v>0</v>
      </c>
      <c r="K134" s="127" t="s">
        <v>129</v>
      </c>
      <c r="L134" s="29"/>
      <c r="M134" s="132" t="s">
        <v>1</v>
      </c>
      <c r="N134" s="133" t="s">
        <v>44</v>
      </c>
      <c r="P134" s="134">
        <f t="shared" si="1"/>
        <v>0</v>
      </c>
      <c r="Q134" s="134">
        <v>0</v>
      </c>
      <c r="R134" s="134">
        <f t="shared" si="2"/>
        <v>0</v>
      </c>
      <c r="S134" s="134">
        <v>0.625</v>
      </c>
      <c r="T134" s="135">
        <f t="shared" si="3"/>
        <v>15.811249999999999</v>
      </c>
      <c r="AR134" s="136" t="s">
        <v>130</v>
      </c>
      <c r="AT134" s="136" t="s">
        <v>125</v>
      </c>
      <c r="AU134" s="136" t="s">
        <v>88</v>
      </c>
      <c r="AY134" s="14" t="s">
        <v>123</v>
      </c>
      <c r="BE134" s="137">
        <f t="shared" si="4"/>
        <v>0</v>
      </c>
      <c r="BF134" s="137">
        <f t="shared" si="5"/>
        <v>0</v>
      </c>
      <c r="BG134" s="137">
        <f t="shared" si="6"/>
        <v>0</v>
      </c>
      <c r="BH134" s="137">
        <f t="shared" si="7"/>
        <v>0</v>
      </c>
      <c r="BI134" s="137">
        <f t="shared" si="8"/>
        <v>0</v>
      </c>
      <c r="BJ134" s="14" t="s">
        <v>84</v>
      </c>
      <c r="BK134" s="137">
        <f t="shared" si="9"/>
        <v>0</v>
      </c>
      <c r="BL134" s="14" t="s">
        <v>130</v>
      </c>
      <c r="BM134" s="136" t="s">
        <v>147</v>
      </c>
    </row>
    <row r="135" spans="2:65" s="1" customFormat="1" ht="24.2" customHeight="1">
      <c r="B135" s="29"/>
      <c r="C135" s="125" t="s">
        <v>148</v>
      </c>
      <c r="D135" s="125" t="s">
        <v>125</v>
      </c>
      <c r="E135" s="126" t="s">
        <v>149</v>
      </c>
      <c r="F135" s="127" t="s">
        <v>150</v>
      </c>
      <c r="G135" s="128" t="s">
        <v>128</v>
      </c>
      <c r="H135" s="129">
        <v>150</v>
      </c>
      <c r="I135" s="130"/>
      <c r="J135" s="131">
        <f t="shared" si="0"/>
        <v>0</v>
      </c>
      <c r="K135" s="127" t="s">
        <v>129</v>
      </c>
      <c r="L135" s="29"/>
      <c r="M135" s="132" t="s">
        <v>1</v>
      </c>
      <c r="N135" s="133" t="s">
        <v>44</v>
      </c>
      <c r="P135" s="134">
        <f t="shared" si="1"/>
        <v>0</v>
      </c>
      <c r="Q135" s="134">
        <v>0</v>
      </c>
      <c r="R135" s="134">
        <f t="shared" si="2"/>
        <v>0</v>
      </c>
      <c r="S135" s="134">
        <v>0</v>
      </c>
      <c r="T135" s="135">
        <f t="shared" si="3"/>
        <v>0</v>
      </c>
      <c r="AR135" s="136" t="s">
        <v>130</v>
      </c>
      <c r="AT135" s="136" t="s">
        <v>125</v>
      </c>
      <c r="AU135" s="136" t="s">
        <v>88</v>
      </c>
      <c r="AY135" s="14" t="s">
        <v>123</v>
      </c>
      <c r="BE135" s="137">
        <f t="shared" si="4"/>
        <v>0</v>
      </c>
      <c r="BF135" s="137">
        <f t="shared" si="5"/>
        <v>0</v>
      </c>
      <c r="BG135" s="137">
        <f t="shared" si="6"/>
        <v>0</v>
      </c>
      <c r="BH135" s="137">
        <f t="shared" si="7"/>
        <v>0</v>
      </c>
      <c r="BI135" s="137">
        <f t="shared" si="8"/>
        <v>0</v>
      </c>
      <c r="BJ135" s="14" t="s">
        <v>84</v>
      </c>
      <c r="BK135" s="137">
        <f t="shared" si="9"/>
        <v>0</v>
      </c>
      <c r="BL135" s="14" t="s">
        <v>130</v>
      </c>
      <c r="BM135" s="136" t="s">
        <v>151</v>
      </c>
    </row>
    <row r="136" spans="2:65" s="1" customFormat="1" ht="33" customHeight="1">
      <c r="B136" s="29"/>
      <c r="C136" s="125" t="s">
        <v>8</v>
      </c>
      <c r="D136" s="125" t="s">
        <v>125</v>
      </c>
      <c r="E136" s="126" t="s">
        <v>152</v>
      </c>
      <c r="F136" s="127" t="s">
        <v>153</v>
      </c>
      <c r="G136" s="128" t="s">
        <v>154</v>
      </c>
      <c r="H136" s="129">
        <v>25.143999999999998</v>
      </c>
      <c r="I136" s="130"/>
      <c r="J136" s="131">
        <f t="shared" si="0"/>
        <v>0</v>
      </c>
      <c r="K136" s="127" t="s">
        <v>129</v>
      </c>
      <c r="L136" s="29"/>
      <c r="M136" s="132" t="s">
        <v>1</v>
      </c>
      <c r="N136" s="133" t="s">
        <v>44</v>
      </c>
      <c r="P136" s="134">
        <f t="shared" si="1"/>
        <v>0</v>
      </c>
      <c r="Q136" s="134">
        <v>0</v>
      </c>
      <c r="R136" s="134">
        <f t="shared" si="2"/>
        <v>0</v>
      </c>
      <c r="S136" s="134">
        <v>0</v>
      </c>
      <c r="T136" s="135">
        <f t="shared" si="3"/>
        <v>0</v>
      </c>
      <c r="AR136" s="136" t="s">
        <v>130</v>
      </c>
      <c r="AT136" s="136" t="s">
        <v>125</v>
      </c>
      <c r="AU136" s="136" t="s">
        <v>88</v>
      </c>
      <c r="AY136" s="14" t="s">
        <v>123</v>
      </c>
      <c r="BE136" s="137">
        <f t="shared" si="4"/>
        <v>0</v>
      </c>
      <c r="BF136" s="137">
        <f t="shared" si="5"/>
        <v>0</v>
      </c>
      <c r="BG136" s="137">
        <f t="shared" si="6"/>
        <v>0</v>
      </c>
      <c r="BH136" s="137">
        <f t="shared" si="7"/>
        <v>0</v>
      </c>
      <c r="BI136" s="137">
        <f t="shared" si="8"/>
        <v>0</v>
      </c>
      <c r="BJ136" s="14" t="s">
        <v>84</v>
      </c>
      <c r="BK136" s="137">
        <f t="shared" si="9"/>
        <v>0</v>
      </c>
      <c r="BL136" s="14" t="s">
        <v>130</v>
      </c>
      <c r="BM136" s="136" t="s">
        <v>155</v>
      </c>
    </row>
    <row r="137" spans="2:65" s="12" customFormat="1" ht="11.25">
      <c r="B137" s="138"/>
      <c r="D137" s="139" t="s">
        <v>156</v>
      </c>
      <c r="E137" s="140" t="s">
        <v>1</v>
      </c>
      <c r="F137" s="141" t="s">
        <v>157</v>
      </c>
      <c r="H137" s="142">
        <v>25.143999999999998</v>
      </c>
      <c r="I137" s="143"/>
      <c r="L137" s="138"/>
      <c r="M137" s="144"/>
      <c r="T137" s="145"/>
      <c r="AT137" s="140" t="s">
        <v>156</v>
      </c>
      <c r="AU137" s="140" t="s">
        <v>88</v>
      </c>
      <c r="AV137" s="12" t="s">
        <v>88</v>
      </c>
      <c r="AW137" s="12" t="s">
        <v>35</v>
      </c>
      <c r="AX137" s="12" t="s">
        <v>84</v>
      </c>
      <c r="AY137" s="140" t="s">
        <v>123</v>
      </c>
    </row>
    <row r="138" spans="2:65" s="1" customFormat="1" ht="33" customHeight="1">
      <c r="B138" s="29"/>
      <c r="C138" s="125" t="s">
        <v>158</v>
      </c>
      <c r="D138" s="125" t="s">
        <v>125</v>
      </c>
      <c r="E138" s="126" t="s">
        <v>159</v>
      </c>
      <c r="F138" s="127" t="s">
        <v>160</v>
      </c>
      <c r="G138" s="128" t="s">
        <v>154</v>
      </c>
      <c r="H138" s="129">
        <v>39.362000000000002</v>
      </c>
      <c r="I138" s="130"/>
      <c r="J138" s="131">
        <f>ROUND(I138*H138,2)</f>
        <v>0</v>
      </c>
      <c r="K138" s="127" t="s">
        <v>129</v>
      </c>
      <c r="L138" s="29"/>
      <c r="M138" s="132" t="s">
        <v>1</v>
      </c>
      <c r="N138" s="133" t="s">
        <v>44</v>
      </c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AR138" s="136" t="s">
        <v>130</v>
      </c>
      <c r="AT138" s="136" t="s">
        <v>125</v>
      </c>
      <c r="AU138" s="136" t="s">
        <v>88</v>
      </c>
      <c r="AY138" s="14" t="s">
        <v>123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4" t="s">
        <v>84</v>
      </c>
      <c r="BK138" s="137">
        <f>ROUND(I138*H138,2)</f>
        <v>0</v>
      </c>
      <c r="BL138" s="14" t="s">
        <v>130</v>
      </c>
      <c r="BM138" s="136" t="s">
        <v>161</v>
      </c>
    </row>
    <row r="139" spans="2:65" s="12" customFormat="1" ht="11.25">
      <c r="B139" s="138"/>
      <c r="D139" s="139" t="s">
        <v>156</v>
      </c>
      <c r="E139" s="140" t="s">
        <v>1</v>
      </c>
      <c r="F139" s="141" t="s">
        <v>162</v>
      </c>
      <c r="H139" s="142">
        <v>39.362000000000002</v>
      </c>
      <c r="I139" s="143"/>
      <c r="L139" s="138"/>
      <c r="M139" s="144"/>
      <c r="T139" s="145"/>
      <c r="AT139" s="140" t="s">
        <v>156</v>
      </c>
      <c r="AU139" s="140" t="s">
        <v>88</v>
      </c>
      <c r="AV139" s="12" t="s">
        <v>88</v>
      </c>
      <c r="AW139" s="12" t="s">
        <v>35</v>
      </c>
      <c r="AX139" s="12" t="s">
        <v>84</v>
      </c>
      <c r="AY139" s="140" t="s">
        <v>123</v>
      </c>
    </row>
    <row r="140" spans="2:65" s="1" customFormat="1" ht="33" customHeight="1">
      <c r="B140" s="29"/>
      <c r="C140" s="125" t="s">
        <v>163</v>
      </c>
      <c r="D140" s="125" t="s">
        <v>125</v>
      </c>
      <c r="E140" s="126" t="s">
        <v>164</v>
      </c>
      <c r="F140" s="127" t="s">
        <v>165</v>
      </c>
      <c r="G140" s="128" t="s">
        <v>154</v>
      </c>
      <c r="H140" s="129">
        <v>39.362000000000002</v>
      </c>
      <c r="I140" s="130"/>
      <c r="J140" s="131">
        <f>ROUND(I140*H140,2)</f>
        <v>0</v>
      </c>
      <c r="K140" s="127" t="s">
        <v>129</v>
      </c>
      <c r="L140" s="29"/>
      <c r="M140" s="132" t="s">
        <v>1</v>
      </c>
      <c r="N140" s="133" t="s">
        <v>44</v>
      </c>
      <c r="P140" s="134">
        <f>O140*H140</f>
        <v>0</v>
      </c>
      <c r="Q140" s="134">
        <v>0</v>
      </c>
      <c r="R140" s="134">
        <f>Q140*H140</f>
        <v>0</v>
      </c>
      <c r="S140" s="134">
        <v>0</v>
      </c>
      <c r="T140" s="135">
        <f>S140*H140</f>
        <v>0</v>
      </c>
      <c r="AR140" s="136" t="s">
        <v>130</v>
      </c>
      <c r="AT140" s="136" t="s">
        <v>125</v>
      </c>
      <c r="AU140" s="136" t="s">
        <v>88</v>
      </c>
      <c r="AY140" s="14" t="s">
        <v>123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4" t="s">
        <v>84</v>
      </c>
      <c r="BK140" s="137">
        <f>ROUND(I140*H140,2)</f>
        <v>0</v>
      </c>
      <c r="BL140" s="14" t="s">
        <v>130</v>
      </c>
      <c r="BM140" s="136" t="s">
        <v>166</v>
      </c>
    </row>
    <row r="141" spans="2:65" s="12" customFormat="1" ht="11.25">
      <c r="B141" s="138"/>
      <c r="D141" s="139" t="s">
        <v>156</v>
      </c>
      <c r="E141" s="140" t="s">
        <v>1</v>
      </c>
      <c r="F141" s="141" t="s">
        <v>162</v>
      </c>
      <c r="H141" s="142">
        <v>39.362000000000002</v>
      </c>
      <c r="I141" s="143"/>
      <c r="L141" s="138"/>
      <c r="M141" s="144"/>
      <c r="T141" s="145"/>
      <c r="AT141" s="140" t="s">
        <v>156</v>
      </c>
      <c r="AU141" s="140" t="s">
        <v>88</v>
      </c>
      <c r="AV141" s="12" t="s">
        <v>88</v>
      </c>
      <c r="AW141" s="12" t="s">
        <v>35</v>
      </c>
      <c r="AX141" s="12" t="s">
        <v>84</v>
      </c>
      <c r="AY141" s="140" t="s">
        <v>123</v>
      </c>
    </row>
    <row r="142" spans="2:65" s="1" customFormat="1" ht="44.25" customHeight="1">
      <c r="B142" s="29"/>
      <c r="C142" s="125" t="s">
        <v>167</v>
      </c>
      <c r="D142" s="125" t="s">
        <v>125</v>
      </c>
      <c r="E142" s="126" t="s">
        <v>168</v>
      </c>
      <c r="F142" s="127" t="s">
        <v>169</v>
      </c>
      <c r="G142" s="128" t="s">
        <v>170</v>
      </c>
      <c r="H142" s="129">
        <v>8</v>
      </c>
      <c r="I142" s="130"/>
      <c r="J142" s="131">
        <f>ROUND(I142*H142,2)</f>
        <v>0</v>
      </c>
      <c r="K142" s="127" t="s">
        <v>129</v>
      </c>
      <c r="L142" s="29"/>
      <c r="M142" s="132" t="s">
        <v>1</v>
      </c>
      <c r="N142" s="133" t="s">
        <v>44</v>
      </c>
      <c r="P142" s="134">
        <f>O142*H142</f>
        <v>0</v>
      </c>
      <c r="Q142" s="134">
        <v>2.7000000000000001E-3</v>
      </c>
      <c r="R142" s="134">
        <f>Q142*H142</f>
        <v>2.1600000000000001E-2</v>
      </c>
      <c r="S142" s="134">
        <v>0</v>
      </c>
      <c r="T142" s="135">
        <f>S142*H142</f>
        <v>0</v>
      </c>
      <c r="AR142" s="136" t="s">
        <v>130</v>
      </c>
      <c r="AT142" s="136" t="s">
        <v>125</v>
      </c>
      <c r="AU142" s="136" t="s">
        <v>88</v>
      </c>
      <c r="AY142" s="14" t="s">
        <v>123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4" t="s">
        <v>84</v>
      </c>
      <c r="BK142" s="137">
        <f>ROUND(I142*H142,2)</f>
        <v>0</v>
      </c>
      <c r="BL142" s="14" t="s">
        <v>130</v>
      </c>
      <c r="BM142" s="136" t="s">
        <v>171</v>
      </c>
    </row>
    <row r="143" spans="2:65" s="1" customFormat="1" ht="24.2" customHeight="1">
      <c r="B143" s="29"/>
      <c r="C143" s="125" t="s">
        <v>172</v>
      </c>
      <c r="D143" s="125" t="s">
        <v>125</v>
      </c>
      <c r="E143" s="126" t="s">
        <v>173</v>
      </c>
      <c r="F143" s="127" t="s">
        <v>174</v>
      </c>
      <c r="G143" s="128" t="s">
        <v>154</v>
      </c>
      <c r="H143" s="129">
        <v>26.928000000000001</v>
      </c>
      <c r="I143" s="130"/>
      <c r="J143" s="131">
        <f>ROUND(I143*H143,2)</f>
        <v>0</v>
      </c>
      <c r="K143" s="127" t="s">
        <v>129</v>
      </c>
      <c r="L143" s="29"/>
      <c r="M143" s="132" t="s">
        <v>1</v>
      </c>
      <c r="N143" s="133" t="s">
        <v>44</v>
      </c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AR143" s="136" t="s">
        <v>130</v>
      </c>
      <c r="AT143" s="136" t="s">
        <v>125</v>
      </c>
      <c r="AU143" s="136" t="s">
        <v>88</v>
      </c>
      <c r="AY143" s="14" t="s">
        <v>123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4" t="s">
        <v>84</v>
      </c>
      <c r="BK143" s="137">
        <f>ROUND(I143*H143,2)</f>
        <v>0</v>
      </c>
      <c r="BL143" s="14" t="s">
        <v>130</v>
      </c>
      <c r="BM143" s="136" t="s">
        <v>175</v>
      </c>
    </row>
    <row r="144" spans="2:65" s="12" customFormat="1" ht="11.25">
      <c r="B144" s="138"/>
      <c r="D144" s="139" t="s">
        <v>156</v>
      </c>
      <c r="E144" s="140" t="s">
        <v>1</v>
      </c>
      <c r="F144" s="141" t="s">
        <v>176</v>
      </c>
      <c r="H144" s="142">
        <v>26.928000000000001</v>
      </c>
      <c r="I144" s="143"/>
      <c r="L144" s="138"/>
      <c r="M144" s="144"/>
      <c r="T144" s="145"/>
      <c r="AT144" s="140" t="s">
        <v>156</v>
      </c>
      <c r="AU144" s="140" t="s">
        <v>88</v>
      </c>
      <c r="AV144" s="12" t="s">
        <v>88</v>
      </c>
      <c r="AW144" s="12" t="s">
        <v>35</v>
      </c>
      <c r="AX144" s="12" t="s">
        <v>84</v>
      </c>
      <c r="AY144" s="140" t="s">
        <v>123</v>
      </c>
    </row>
    <row r="145" spans="2:65" s="1" customFormat="1" ht="33" customHeight="1">
      <c r="B145" s="29"/>
      <c r="C145" s="125" t="s">
        <v>177</v>
      </c>
      <c r="D145" s="125" t="s">
        <v>125</v>
      </c>
      <c r="E145" s="126" t="s">
        <v>178</v>
      </c>
      <c r="F145" s="127" t="s">
        <v>179</v>
      </c>
      <c r="G145" s="128" t="s">
        <v>128</v>
      </c>
      <c r="H145" s="129">
        <v>262.45</v>
      </c>
      <c r="I145" s="130"/>
      <c r="J145" s="131">
        <f>ROUND(I145*H145,2)</f>
        <v>0</v>
      </c>
      <c r="K145" s="127" t="s">
        <v>129</v>
      </c>
      <c r="L145" s="29"/>
      <c r="M145" s="132" t="s">
        <v>1</v>
      </c>
      <c r="N145" s="133" t="s">
        <v>44</v>
      </c>
      <c r="P145" s="134">
        <f>O145*H145</f>
        <v>0</v>
      </c>
      <c r="Q145" s="134">
        <v>0</v>
      </c>
      <c r="R145" s="134">
        <f>Q145*H145</f>
        <v>0</v>
      </c>
      <c r="S145" s="134">
        <v>0</v>
      </c>
      <c r="T145" s="135">
        <f>S145*H145</f>
        <v>0</v>
      </c>
      <c r="AR145" s="136" t="s">
        <v>130</v>
      </c>
      <c r="AT145" s="136" t="s">
        <v>125</v>
      </c>
      <c r="AU145" s="136" t="s">
        <v>88</v>
      </c>
      <c r="AY145" s="14" t="s">
        <v>123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4" t="s">
        <v>84</v>
      </c>
      <c r="BK145" s="137">
        <f>ROUND(I145*H145,2)</f>
        <v>0</v>
      </c>
      <c r="BL145" s="14" t="s">
        <v>130</v>
      </c>
      <c r="BM145" s="136" t="s">
        <v>180</v>
      </c>
    </row>
    <row r="146" spans="2:65" s="1" customFormat="1" ht="24.2" customHeight="1">
      <c r="B146" s="29"/>
      <c r="C146" s="125" t="s">
        <v>181</v>
      </c>
      <c r="D146" s="125" t="s">
        <v>125</v>
      </c>
      <c r="E146" s="126" t="s">
        <v>182</v>
      </c>
      <c r="F146" s="127" t="s">
        <v>183</v>
      </c>
      <c r="G146" s="128" t="s">
        <v>128</v>
      </c>
      <c r="H146" s="129">
        <v>262.45</v>
      </c>
      <c r="I146" s="130"/>
      <c r="J146" s="131">
        <f>ROUND(I146*H146,2)</f>
        <v>0</v>
      </c>
      <c r="K146" s="127" t="s">
        <v>129</v>
      </c>
      <c r="L146" s="29"/>
      <c r="M146" s="132" t="s">
        <v>1</v>
      </c>
      <c r="N146" s="133" t="s">
        <v>44</v>
      </c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AR146" s="136" t="s">
        <v>130</v>
      </c>
      <c r="AT146" s="136" t="s">
        <v>125</v>
      </c>
      <c r="AU146" s="136" t="s">
        <v>88</v>
      </c>
      <c r="AY146" s="14" t="s">
        <v>123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4" t="s">
        <v>84</v>
      </c>
      <c r="BK146" s="137">
        <f>ROUND(I146*H146,2)</f>
        <v>0</v>
      </c>
      <c r="BL146" s="14" t="s">
        <v>130</v>
      </c>
      <c r="BM146" s="136" t="s">
        <v>184</v>
      </c>
    </row>
    <row r="147" spans="2:65" s="1" customFormat="1" ht="16.5" customHeight="1">
      <c r="B147" s="29"/>
      <c r="C147" s="146" t="s">
        <v>185</v>
      </c>
      <c r="D147" s="146" t="s">
        <v>186</v>
      </c>
      <c r="E147" s="147" t="s">
        <v>187</v>
      </c>
      <c r="F147" s="148" t="s">
        <v>188</v>
      </c>
      <c r="G147" s="149" t="s">
        <v>189</v>
      </c>
      <c r="H147" s="150">
        <v>5.2489999999999997</v>
      </c>
      <c r="I147" s="151"/>
      <c r="J147" s="152">
        <f>ROUND(I147*H147,2)</f>
        <v>0</v>
      </c>
      <c r="K147" s="148" t="s">
        <v>129</v>
      </c>
      <c r="L147" s="153"/>
      <c r="M147" s="154" t="s">
        <v>1</v>
      </c>
      <c r="N147" s="155" t="s">
        <v>44</v>
      </c>
      <c r="P147" s="134">
        <f>O147*H147</f>
        <v>0</v>
      </c>
      <c r="Q147" s="134">
        <v>1E-3</v>
      </c>
      <c r="R147" s="134">
        <f>Q147*H147</f>
        <v>5.2490000000000002E-3</v>
      </c>
      <c r="S147" s="134">
        <v>0</v>
      </c>
      <c r="T147" s="135">
        <f>S147*H147</f>
        <v>0</v>
      </c>
      <c r="AR147" s="136" t="s">
        <v>190</v>
      </c>
      <c r="AT147" s="136" t="s">
        <v>186</v>
      </c>
      <c r="AU147" s="136" t="s">
        <v>88</v>
      </c>
      <c r="AY147" s="14" t="s">
        <v>123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4" t="s">
        <v>84</v>
      </c>
      <c r="BK147" s="137">
        <f>ROUND(I147*H147,2)</f>
        <v>0</v>
      </c>
      <c r="BL147" s="14" t="s">
        <v>130</v>
      </c>
      <c r="BM147" s="136" t="s">
        <v>191</v>
      </c>
    </row>
    <row r="148" spans="2:65" s="12" customFormat="1" ht="11.25">
      <c r="B148" s="138"/>
      <c r="D148" s="139" t="s">
        <v>156</v>
      </c>
      <c r="F148" s="141" t="s">
        <v>192</v>
      </c>
      <c r="H148" s="142">
        <v>5.2489999999999997</v>
      </c>
      <c r="I148" s="143"/>
      <c r="L148" s="138"/>
      <c r="M148" s="144"/>
      <c r="T148" s="145"/>
      <c r="AT148" s="140" t="s">
        <v>156</v>
      </c>
      <c r="AU148" s="140" t="s">
        <v>88</v>
      </c>
      <c r="AV148" s="12" t="s">
        <v>88</v>
      </c>
      <c r="AW148" s="12" t="s">
        <v>4</v>
      </c>
      <c r="AX148" s="12" t="s">
        <v>84</v>
      </c>
      <c r="AY148" s="140" t="s">
        <v>123</v>
      </c>
    </row>
    <row r="149" spans="2:65" s="11" customFormat="1" ht="22.9" customHeight="1">
      <c r="B149" s="113"/>
      <c r="D149" s="114" t="s">
        <v>78</v>
      </c>
      <c r="E149" s="123" t="s">
        <v>193</v>
      </c>
      <c r="F149" s="123" t="s">
        <v>194</v>
      </c>
      <c r="I149" s="116"/>
      <c r="J149" s="124">
        <f>BK149</f>
        <v>0</v>
      </c>
      <c r="L149" s="113"/>
      <c r="M149" s="118"/>
      <c r="P149" s="119">
        <f>SUM(P150:P168)</f>
        <v>0</v>
      </c>
      <c r="R149" s="119">
        <f>SUM(R150:R168)</f>
        <v>93.115880179999991</v>
      </c>
      <c r="T149" s="120">
        <f>SUM(T150:T168)</f>
        <v>0</v>
      </c>
      <c r="AR149" s="114" t="s">
        <v>84</v>
      </c>
      <c r="AT149" s="121" t="s">
        <v>78</v>
      </c>
      <c r="AU149" s="121" t="s">
        <v>84</v>
      </c>
      <c r="AY149" s="114" t="s">
        <v>123</v>
      </c>
      <c r="BK149" s="122">
        <f>SUM(BK150:BK168)</f>
        <v>0</v>
      </c>
    </row>
    <row r="150" spans="2:65" s="1" customFormat="1" ht="24.2" customHeight="1">
      <c r="B150" s="29"/>
      <c r="C150" s="125" t="s">
        <v>195</v>
      </c>
      <c r="D150" s="125" t="s">
        <v>125</v>
      </c>
      <c r="E150" s="126" t="s">
        <v>196</v>
      </c>
      <c r="F150" s="127" t="s">
        <v>197</v>
      </c>
      <c r="G150" s="128" t="s">
        <v>128</v>
      </c>
      <c r="H150" s="129">
        <v>30.62</v>
      </c>
      <c r="I150" s="130"/>
      <c r="J150" s="131">
        <f t="shared" ref="J150:J156" si="10">ROUND(I150*H150,2)</f>
        <v>0</v>
      </c>
      <c r="K150" s="127" t="s">
        <v>129</v>
      </c>
      <c r="L150" s="29"/>
      <c r="M150" s="132" t="s">
        <v>1</v>
      </c>
      <c r="N150" s="133" t="s">
        <v>44</v>
      </c>
      <c r="P150" s="134">
        <f t="shared" ref="P150:P156" si="11">O150*H150</f>
        <v>0</v>
      </c>
      <c r="Q150" s="134">
        <v>0</v>
      </c>
      <c r="R150" s="134">
        <f t="shared" ref="R150:R156" si="12">Q150*H150</f>
        <v>0</v>
      </c>
      <c r="S150" s="134">
        <v>0</v>
      </c>
      <c r="T150" s="135">
        <f t="shared" ref="T150:T156" si="13">S150*H150</f>
        <v>0</v>
      </c>
      <c r="AR150" s="136" t="s">
        <v>130</v>
      </c>
      <c r="AT150" s="136" t="s">
        <v>125</v>
      </c>
      <c r="AU150" s="136" t="s">
        <v>88</v>
      </c>
      <c r="AY150" s="14" t="s">
        <v>123</v>
      </c>
      <c r="BE150" s="137">
        <f t="shared" ref="BE150:BE156" si="14">IF(N150="základní",J150,0)</f>
        <v>0</v>
      </c>
      <c r="BF150" s="137">
        <f t="shared" ref="BF150:BF156" si="15">IF(N150="snížená",J150,0)</f>
        <v>0</v>
      </c>
      <c r="BG150" s="137">
        <f t="shared" ref="BG150:BG156" si="16">IF(N150="zákl. přenesená",J150,0)</f>
        <v>0</v>
      </c>
      <c r="BH150" s="137">
        <f t="shared" ref="BH150:BH156" si="17">IF(N150="sníž. přenesená",J150,0)</f>
        <v>0</v>
      </c>
      <c r="BI150" s="137">
        <f t="shared" ref="BI150:BI156" si="18">IF(N150="nulová",J150,0)</f>
        <v>0</v>
      </c>
      <c r="BJ150" s="14" t="s">
        <v>84</v>
      </c>
      <c r="BK150" s="137">
        <f t="shared" ref="BK150:BK156" si="19">ROUND(I150*H150,2)</f>
        <v>0</v>
      </c>
      <c r="BL150" s="14" t="s">
        <v>130</v>
      </c>
      <c r="BM150" s="136" t="s">
        <v>198</v>
      </c>
    </row>
    <row r="151" spans="2:65" s="1" customFormat="1" ht="24.2" customHeight="1">
      <c r="B151" s="29"/>
      <c r="C151" s="125" t="s">
        <v>199</v>
      </c>
      <c r="D151" s="125" t="s">
        <v>125</v>
      </c>
      <c r="E151" s="126" t="s">
        <v>200</v>
      </c>
      <c r="F151" s="127" t="s">
        <v>201</v>
      </c>
      <c r="G151" s="128" t="s">
        <v>128</v>
      </c>
      <c r="H151" s="129">
        <v>170.61</v>
      </c>
      <c r="I151" s="130"/>
      <c r="J151" s="131">
        <f t="shared" si="10"/>
        <v>0</v>
      </c>
      <c r="K151" s="127" t="s">
        <v>129</v>
      </c>
      <c r="L151" s="29"/>
      <c r="M151" s="132" t="s">
        <v>1</v>
      </c>
      <c r="N151" s="133" t="s">
        <v>44</v>
      </c>
      <c r="P151" s="134">
        <f t="shared" si="11"/>
        <v>0</v>
      </c>
      <c r="Q151" s="134">
        <v>0</v>
      </c>
      <c r="R151" s="134">
        <f t="shared" si="12"/>
        <v>0</v>
      </c>
      <c r="S151" s="134">
        <v>0</v>
      </c>
      <c r="T151" s="135">
        <f t="shared" si="13"/>
        <v>0</v>
      </c>
      <c r="AR151" s="136" t="s">
        <v>130</v>
      </c>
      <c r="AT151" s="136" t="s">
        <v>125</v>
      </c>
      <c r="AU151" s="136" t="s">
        <v>88</v>
      </c>
      <c r="AY151" s="14" t="s">
        <v>123</v>
      </c>
      <c r="BE151" s="137">
        <f t="shared" si="14"/>
        <v>0</v>
      </c>
      <c r="BF151" s="137">
        <f t="shared" si="15"/>
        <v>0</v>
      </c>
      <c r="BG151" s="137">
        <f t="shared" si="16"/>
        <v>0</v>
      </c>
      <c r="BH151" s="137">
        <f t="shared" si="17"/>
        <v>0</v>
      </c>
      <c r="BI151" s="137">
        <f t="shared" si="18"/>
        <v>0</v>
      </c>
      <c r="BJ151" s="14" t="s">
        <v>84</v>
      </c>
      <c r="BK151" s="137">
        <f t="shared" si="19"/>
        <v>0</v>
      </c>
      <c r="BL151" s="14" t="s">
        <v>130</v>
      </c>
      <c r="BM151" s="136" t="s">
        <v>202</v>
      </c>
    </row>
    <row r="152" spans="2:65" s="1" customFormat="1" ht="24.2" customHeight="1">
      <c r="B152" s="29"/>
      <c r="C152" s="125" t="s">
        <v>203</v>
      </c>
      <c r="D152" s="125" t="s">
        <v>125</v>
      </c>
      <c r="E152" s="126" t="s">
        <v>204</v>
      </c>
      <c r="F152" s="127" t="s">
        <v>205</v>
      </c>
      <c r="G152" s="128" t="s">
        <v>128</v>
      </c>
      <c r="H152" s="129">
        <v>30.62</v>
      </c>
      <c r="I152" s="130"/>
      <c r="J152" s="131">
        <f t="shared" si="10"/>
        <v>0</v>
      </c>
      <c r="K152" s="127" t="s">
        <v>129</v>
      </c>
      <c r="L152" s="29"/>
      <c r="M152" s="132" t="s">
        <v>1</v>
      </c>
      <c r="N152" s="133" t="s">
        <v>44</v>
      </c>
      <c r="P152" s="134">
        <f t="shared" si="11"/>
        <v>0</v>
      </c>
      <c r="Q152" s="134">
        <v>0</v>
      </c>
      <c r="R152" s="134">
        <f t="shared" si="12"/>
        <v>0</v>
      </c>
      <c r="S152" s="134">
        <v>0</v>
      </c>
      <c r="T152" s="135">
        <f t="shared" si="13"/>
        <v>0</v>
      </c>
      <c r="AR152" s="136" t="s">
        <v>130</v>
      </c>
      <c r="AT152" s="136" t="s">
        <v>125</v>
      </c>
      <c r="AU152" s="136" t="s">
        <v>88</v>
      </c>
      <c r="AY152" s="14" t="s">
        <v>123</v>
      </c>
      <c r="BE152" s="137">
        <f t="shared" si="14"/>
        <v>0</v>
      </c>
      <c r="BF152" s="137">
        <f t="shared" si="15"/>
        <v>0</v>
      </c>
      <c r="BG152" s="137">
        <f t="shared" si="16"/>
        <v>0</v>
      </c>
      <c r="BH152" s="137">
        <f t="shared" si="17"/>
        <v>0</v>
      </c>
      <c r="BI152" s="137">
        <f t="shared" si="18"/>
        <v>0</v>
      </c>
      <c r="BJ152" s="14" t="s">
        <v>84</v>
      </c>
      <c r="BK152" s="137">
        <f t="shared" si="19"/>
        <v>0</v>
      </c>
      <c r="BL152" s="14" t="s">
        <v>130</v>
      </c>
      <c r="BM152" s="136" t="s">
        <v>206</v>
      </c>
    </row>
    <row r="153" spans="2:65" s="1" customFormat="1" ht="24.2" customHeight="1">
      <c r="B153" s="29"/>
      <c r="C153" s="125" t="s">
        <v>207</v>
      </c>
      <c r="D153" s="125" t="s">
        <v>125</v>
      </c>
      <c r="E153" s="126" t="s">
        <v>208</v>
      </c>
      <c r="F153" s="127" t="s">
        <v>209</v>
      </c>
      <c r="G153" s="128" t="s">
        <v>128</v>
      </c>
      <c r="H153" s="129">
        <v>170.61</v>
      </c>
      <c r="I153" s="130"/>
      <c r="J153" s="131">
        <f t="shared" si="10"/>
        <v>0</v>
      </c>
      <c r="K153" s="127" t="s">
        <v>129</v>
      </c>
      <c r="L153" s="29"/>
      <c r="M153" s="132" t="s">
        <v>1</v>
      </c>
      <c r="N153" s="133" t="s">
        <v>44</v>
      </c>
      <c r="P153" s="134">
        <f t="shared" si="11"/>
        <v>0</v>
      </c>
      <c r="Q153" s="134">
        <v>0</v>
      </c>
      <c r="R153" s="134">
        <f t="shared" si="12"/>
        <v>0</v>
      </c>
      <c r="S153" s="134">
        <v>0</v>
      </c>
      <c r="T153" s="135">
        <f t="shared" si="13"/>
        <v>0</v>
      </c>
      <c r="AR153" s="136" t="s">
        <v>130</v>
      </c>
      <c r="AT153" s="136" t="s">
        <v>125</v>
      </c>
      <c r="AU153" s="136" t="s">
        <v>88</v>
      </c>
      <c r="AY153" s="14" t="s">
        <v>123</v>
      </c>
      <c r="BE153" s="137">
        <f t="shared" si="14"/>
        <v>0</v>
      </c>
      <c r="BF153" s="137">
        <f t="shared" si="15"/>
        <v>0</v>
      </c>
      <c r="BG153" s="137">
        <f t="shared" si="16"/>
        <v>0</v>
      </c>
      <c r="BH153" s="137">
        <f t="shared" si="17"/>
        <v>0</v>
      </c>
      <c r="BI153" s="137">
        <f t="shared" si="18"/>
        <v>0</v>
      </c>
      <c r="BJ153" s="14" t="s">
        <v>84</v>
      </c>
      <c r="BK153" s="137">
        <f t="shared" si="19"/>
        <v>0</v>
      </c>
      <c r="BL153" s="14" t="s">
        <v>130</v>
      </c>
      <c r="BM153" s="136" t="s">
        <v>210</v>
      </c>
    </row>
    <row r="154" spans="2:65" s="1" customFormat="1" ht="21.75" customHeight="1">
      <c r="B154" s="29"/>
      <c r="C154" s="125" t="s">
        <v>211</v>
      </c>
      <c r="D154" s="125" t="s">
        <v>125</v>
      </c>
      <c r="E154" s="126" t="s">
        <v>212</v>
      </c>
      <c r="F154" s="127" t="s">
        <v>213</v>
      </c>
      <c r="G154" s="128" t="s">
        <v>128</v>
      </c>
      <c r="H154" s="129">
        <v>30.69</v>
      </c>
      <c r="I154" s="130"/>
      <c r="J154" s="131">
        <f t="shared" si="10"/>
        <v>0</v>
      </c>
      <c r="K154" s="127" t="s">
        <v>129</v>
      </c>
      <c r="L154" s="29"/>
      <c r="M154" s="132" t="s">
        <v>1</v>
      </c>
      <c r="N154" s="133" t="s">
        <v>44</v>
      </c>
      <c r="P154" s="134">
        <f t="shared" si="11"/>
        <v>0</v>
      </c>
      <c r="Q154" s="134">
        <v>0</v>
      </c>
      <c r="R154" s="134">
        <f t="shared" si="12"/>
        <v>0</v>
      </c>
      <c r="S154" s="134">
        <v>0</v>
      </c>
      <c r="T154" s="135">
        <f t="shared" si="13"/>
        <v>0</v>
      </c>
      <c r="AR154" s="136" t="s">
        <v>130</v>
      </c>
      <c r="AT154" s="136" t="s">
        <v>125</v>
      </c>
      <c r="AU154" s="136" t="s">
        <v>88</v>
      </c>
      <c r="AY154" s="14" t="s">
        <v>123</v>
      </c>
      <c r="BE154" s="137">
        <f t="shared" si="14"/>
        <v>0</v>
      </c>
      <c r="BF154" s="137">
        <f t="shared" si="15"/>
        <v>0</v>
      </c>
      <c r="BG154" s="137">
        <f t="shared" si="16"/>
        <v>0</v>
      </c>
      <c r="BH154" s="137">
        <f t="shared" si="17"/>
        <v>0</v>
      </c>
      <c r="BI154" s="137">
        <f t="shared" si="18"/>
        <v>0</v>
      </c>
      <c r="BJ154" s="14" t="s">
        <v>84</v>
      </c>
      <c r="BK154" s="137">
        <f t="shared" si="19"/>
        <v>0</v>
      </c>
      <c r="BL154" s="14" t="s">
        <v>130</v>
      </c>
      <c r="BM154" s="136" t="s">
        <v>214</v>
      </c>
    </row>
    <row r="155" spans="2:65" s="1" customFormat="1" ht="24.2" customHeight="1">
      <c r="B155" s="29"/>
      <c r="C155" s="125" t="s">
        <v>215</v>
      </c>
      <c r="D155" s="125" t="s">
        <v>125</v>
      </c>
      <c r="E155" s="126" t="s">
        <v>216</v>
      </c>
      <c r="F155" s="127" t="s">
        <v>217</v>
      </c>
      <c r="G155" s="128" t="s">
        <v>128</v>
      </c>
      <c r="H155" s="129">
        <v>135.72999999999999</v>
      </c>
      <c r="I155" s="130"/>
      <c r="J155" s="131">
        <f t="shared" si="10"/>
        <v>0</v>
      </c>
      <c r="K155" s="127" t="s">
        <v>129</v>
      </c>
      <c r="L155" s="29"/>
      <c r="M155" s="132" t="s">
        <v>1</v>
      </c>
      <c r="N155" s="133" t="s">
        <v>44</v>
      </c>
      <c r="P155" s="134">
        <f t="shared" si="11"/>
        <v>0</v>
      </c>
      <c r="Q155" s="134">
        <v>0</v>
      </c>
      <c r="R155" s="134">
        <f t="shared" si="12"/>
        <v>0</v>
      </c>
      <c r="S155" s="134">
        <v>0</v>
      </c>
      <c r="T155" s="135">
        <f t="shared" si="13"/>
        <v>0</v>
      </c>
      <c r="AR155" s="136" t="s">
        <v>130</v>
      </c>
      <c r="AT155" s="136" t="s">
        <v>125</v>
      </c>
      <c r="AU155" s="136" t="s">
        <v>88</v>
      </c>
      <c r="AY155" s="14" t="s">
        <v>123</v>
      </c>
      <c r="BE155" s="137">
        <f t="shared" si="14"/>
        <v>0</v>
      </c>
      <c r="BF155" s="137">
        <f t="shared" si="15"/>
        <v>0</v>
      </c>
      <c r="BG155" s="137">
        <f t="shared" si="16"/>
        <v>0</v>
      </c>
      <c r="BH155" s="137">
        <f t="shared" si="17"/>
        <v>0</v>
      </c>
      <c r="BI155" s="137">
        <f t="shared" si="18"/>
        <v>0</v>
      </c>
      <c r="BJ155" s="14" t="s">
        <v>84</v>
      </c>
      <c r="BK155" s="137">
        <f t="shared" si="19"/>
        <v>0</v>
      </c>
      <c r="BL155" s="14" t="s">
        <v>130</v>
      </c>
      <c r="BM155" s="136" t="s">
        <v>218</v>
      </c>
    </row>
    <row r="156" spans="2:65" s="1" customFormat="1" ht="24.2" customHeight="1">
      <c r="B156" s="29"/>
      <c r="C156" s="125" t="s">
        <v>219</v>
      </c>
      <c r="D156" s="125" t="s">
        <v>125</v>
      </c>
      <c r="E156" s="126" t="s">
        <v>220</v>
      </c>
      <c r="F156" s="127" t="s">
        <v>221</v>
      </c>
      <c r="G156" s="128" t="s">
        <v>128</v>
      </c>
      <c r="H156" s="129">
        <v>75.84</v>
      </c>
      <c r="I156" s="130"/>
      <c r="J156" s="131">
        <f t="shared" si="10"/>
        <v>0</v>
      </c>
      <c r="K156" s="127" t="s">
        <v>129</v>
      </c>
      <c r="L156" s="29"/>
      <c r="M156" s="132" t="s">
        <v>1</v>
      </c>
      <c r="N156" s="133" t="s">
        <v>44</v>
      </c>
      <c r="P156" s="134">
        <f t="shared" si="11"/>
        <v>0</v>
      </c>
      <c r="Q156" s="134">
        <v>0.15620000000000001</v>
      </c>
      <c r="R156" s="134">
        <f t="shared" si="12"/>
        <v>11.846208000000001</v>
      </c>
      <c r="S156" s="134">
        <v>0</v>
      </c>
      <c r="T156" s="135">
        <f t="shared" si="13"/>
        <v>0</v>
      </c>
      <c r="AR156" s="136" t="s">
        <v>130</v>
      </c>
      <c r="AT156" s="136" t="s">
        <v>125</v>
      </c>
      <c r="AU156" s="136" t="s">
        <v>88</v>
      </c>
      <c r="AY156" s="14" t="s">
        <v>123</v>
      </c>
      <c r="BE156" s="137">
        <f t="shared" si="14"/>
        <v>0</v>
      </c>
      <c r="BF156" s="137">
        <f t="shared" si="15"/>
        <v>0</v>
      </c>
      <c r="BG156" s="137">
        <f t="shared" si="16"/>
        <v>0</v>
      </c>
      <c r="BH156" s="137">
        <f t="shared" si="17"/>
        <v>0</v>
      </c>
      <c r="BI156" s="137">
        <f t="shared" si="18"/>
        <v>0</v>
      </c>
      <c r="BJ156" s="14" t="s">
        <v>84</v>
      </c>
      <c r="BK156" s="137">
        <f t="shared" si="19"/>
        <v>0</v>
      </c>
      <c r="BL156" s="14" t="s">
        <v>130</v>
      </c>
      <c r="BM156" s="136" t="s">
        <v>222</v>
      </c>
    </row>
    <row r="157" spans="2:65" s="12" customFormat="1" ht="11.25">
      <c r="B157" s="138"/>
      <c r="D157" s="139" t="s">
        <v>156</v>
      </c>
      <c r="E157" s="140" t="s">
        <v>1</v>
      </c>
      <c r="F157" s="141" t="s">
        <v>223</v>
      </c>
      <c r="H157" s="142">
        <v>75.84</v>
      </c>
      <c r="I157" s="143"/>
      <c r="L157" s="138"/>
      <c r="M157" s="144"/>
      <c r="T157" s="145"/>
      <c r="AT157" s="140" t="s">
        <v>156</v>
      </c>
      <c r="AU157" s="140" t="s">
        <v>88</v>
      </c>
      <c r="AV157" s="12" t="s">
        <v>88</v>
      </c>
      <c r="AW157" s="12" t="s">
        <v>35</v>
      </c>
      <c r="AX157" s="12" t="s">
        <v>84</v>
      </c>
      <c r="AY157" s="140" t="s">
        <v>123</v>
      </c>
    </row>
    <row r="158" spans="2:65" s="1" customFormat="1" ht="24.2" customHeight="1">
      <c r="B158" s="29"/>
      <c r="C158" s="125" t="s">
        <v>224</v>
      </c>
      <c r="D158" s="125" t="s">
        <v>125</v>
      </c>
      <c r="E158" s="126" t="s">
        <v>225</v>
      </c>
      <c r="F158" s="127" t="s">
        <v>226</v>
      </c>
      <c r="G158" s="128" t="s">
        <v>128</v>
      </c>
      <c r="H158" s="129">
        <v>37.92</v>
      </c>
      <c r="I158" s="130"/>
      <c r="J158" s="131">
        <f>ROUND(I158*H158,2)</f>
        <v>0</v>
      </c>
      <c r="K158" s="127" t="s">
        <v>129</v>
      </c>
      <c r="L158" s="29"/>
      <c r="M158" s="132" t="s">
        <v>1</v>
      </c>
      <c r="N158" s="133" t="s">
        <v>44</v>
      </c>
      <c r="P158" s="134">
        <f>O158*H158</f>
        <v>0</v>
      </c>
      <c r="Q158" s="134">
        <v>2E-3</v>
      </c>
      <c r="R158" s="134">
        <f>Q158*H158</f>
        <v>7.5840000000000005E-2</v>
      </c>
      <c r="S158" s="134">
        <v>0</v>
      </c>
      <c r="T158" s="135">
        <f>S158*H158</f>
        <v>0</v>
      </c>
      <c r="AR158" s="136" t="s">
        <v>130</v>
      </c>
      <c r="AT158" s="136" t="s">
        <v>125</v>
      </c>
      <c r="AU158" s="136" t="s">
        <v>88</v>
      </c>
      <c r="AY158" s="14" t="s">
        <v>123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4" t="s">
        <v>84</v>
      </c>
      <c r="BK158" s="137">
        <f>ROUND(I158*H158,2)</f>
        <v>0</v>
      </c>
      <c r="BL158" s="14" t="s">
        <v>130</v>
      </c>
      <c r="BM158" s="136" t="s">
        <v>227</v>
      </c>
    </row>
    <row r="159" spans="2:65" s="12" customFormat="1" ht="11.25">
      <c r="B159" s="138"/>
      <c r="D159" s="139" t="s">
        <v>156</v>
      </c>
      <c r="E159" s="140" t="s">
        <v>1</v>
      </c>
      <c r="F159" s="141" t="s">
        <v>228</v>
      </c>
      <c r="H159" s="142">
        <v>37.92</v>
      </c>
      <c r="I159" s="143"/>
      <c r="L159" s="138"/>
      <c r="M159" s="144"/>
      <c r="T159" s="145"/>
      <c r="AT159" s="140" t="s">
        <v>156</v>
      </c>
      <c r="AU159" s="140" t="s">
        <v>88</v>
      </c>
      <c r="AV159" s="12" t="s">
        <v>88</v>
      </c>
      <c r="AW159" s="12" t="s">
        <v>35</v>
      </c>
      <c r="AX159" s="12" t="s">
        <v>84</v>
      </c>
      <c r="AY159" s="140" t="s">
        <v>123</v>
      </c>
    </row>
    <row r="160" spans="2:65" s="1" customFormat="1" ht="33" customHeight="1">
      <c r="B160" s="29"/>
      <c r="C160" s="125" t="s">
        <v>229</v>
      </c>
      <c r="D160" s="125" t="s">
        <v>125</v>
      </c>
      <c r="E160" s="126" t="s">
        <v>230</v>
      </c>
      <c r="F160" s="127" t="s">
        <v>231</v>
      </c>
      <c r="G160" s="128" t="s">
        <v>128</v>
      </c>
      <c r="H160" s="129">
        <v>135.72999999999999</v>
      </c>
      <c r="I160" s="130"/>
      <c r="J160" s="131">
        <f>ROUND(I160*H160,2)</f>
        <v>0</v>
      </c>
      <c r="K160" s="127" t="s">
        <v>129</v>
      </c>
      <c r="L160" s="29"/>
      <c r="M160" s="132" t="s">
        <v>1</v>
      </c>
      <c r="N160" s="133" t="s">
        <v>44</v>
      </c>
      <c r="P160" s="134">
        <f>O160*H160</f>
        <v>0</v>
      </c>
      <c r="Q160" s="134">
        <v>8.9219999999999994E-2</v>
      </c>
      <c r="R160" s="134">
        <f>Q160*H160</f>
        <v>12.109830599999999</v>
      </c>
      <c r="S160" s="134">
        <v>0</v>
      </c>
      <c r="T160" s="135">
        <f>S160*H160</f>
        <v>0</v>
      </c>
      <c r="AR160" s="136" t="s">
        <v>130</v>
      </c>
      <c r="AT160" s="136" t="s">
        <v>125</v>
      </c>
      <c r="AU160" s="136" t="s">
        <v>88</v>
      </c>
      <c r="AY160" s="14" t="s">
        <v>123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4" t="s">
        <v>84</v>
      </c>
      <c r="BK160" s="137">
        <f>ROUND(I160*H160,2)</f>
        <v>0</v>
      </c>
      <c r="BL160" s="14" t="s">
        <v>130</v>
      </c>
      <c r="BM160" s="136" t="s">
        <v>232</v>
      </c>
    </row>
    <row r="161" spans="2:65" s="1" customFormat="1" ht="21.75" customHeight="1">
      <c r="B161" s="29"/>
      <c r="C161" s="146" t="s">
        <v>233</v>
      </c>
      <c r="D161" s="146" t="s">
        <v>186</v>
      </c>
      <c r="E161" s="147" t="s">
        <v>234</v>
      </c>
      <c r="F161" s="148" t="s">
        <v>235</v>
      </c>
      <c r="G161" s="149" t="s">
        <v>128</v>
      </c>
      <c r="H161" s="150">
        <v>139.80199999999999</v>
      </c>
      <c r="I161" s="151"/>
      <c r="J161" s="152">
        <f>ROUND(I161*H161,2)</f>
        <v>0</v>
      </c>
      <c r="K161" s="148" t="s">
        <v>129</v>
      </c>
      <c r="L161" s="153"/>
      <c r="M161" s="154" t="s">
        <v>1</v>
      </c>
      <c r="N161" s="155" t="s">
        <v>44</v>
      </c>
      <c r="P161" s="134">
        <f>O161*H161</f>
        <v>0</v>
      </c>
      <c r="Q161" s="134">
        <v>0.13100000000000001</v>
      </c>
      <c r="R161" s="134">
        <f>Q161*H161</f>
        <v>18.314062</v>
      </c>
      <c r="S161" s="134">
        <v>0</v>
      </c>
      <c r="T161" s="135">
        <f>S161*H161</f>
        <v>0</v>
      </c>
      <c r="AR161" s="136" t="s">
        <v>190</v>
      </c>
      <c r="AT161" s="136" t="s">
        <v>186</v>
      </c>
      <c r="AU161" s="136" t="s">
        <v>88</v>
      </c>
      <c r="AY161" s="14" t="s">
        <v>123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4" t="s">
        <v>84</v>
      </c>
      <c r="BK161" s="137">
        <f>ROUND(I161*H161,2)</f>
        <v>0</v>
      </c>
      <c r="BL161" s="14" t="s">
        <v>130</v>
      </c>
      <c r="BM161" s="136" t="s">
        <v>236</v>
      </c>
    </row>
    <row r="162" spans="2:65" s="12" customFormat="1" ht="11.25">
      <c r="B162" s="138"/>
      <c r="D162" s="139" t="s">
        <v>156</v>
      </c>
      <c r="F162" s="141" t="s">
        <v>237</v>
      </c>
      <c r="H162" s="142">
        <v>139.80199999999999</v>
      </c>
      <c r="I162" s="143"/>
      <c r="L162" s="138"/>
      <c r="M162" s="144"/>
      <c r="T162" s="145"/>
      <c r="AT162" s="140" t="s">
        <v>156</v>
      </c>
      <c r="AU162" s="140" t="s">
        <v>88</v>
      </c>
      <c r="AV162" s="12" t="s">
        <v>88</v>
      </c>
      <c r="AW162" s="12" t="s">
        <v>4</v>
      </c>
      <c r="AX162" s="12" t="s">
        <v>84</v>
      </c>
      <c r="AY162" s="140" t="s">
        <v>123</v>
      </c>
    </row>
    <row r="163" spans="2:65" s="1" customFormat="1" ht="33" customHeight="1">
      <c r="B163" s="29"/>
      <c r="C163" s="125" t="s">
        <v>238</v>
      </c>
      <c r="D163" s="125" t="s">
        <v>125</v>
      </c>
      <c r="E163" s="126" t="s">
        <v>239</v>
      </c>
      <c r="F163" s="127" t="s">
        <v>240</v>
      </c>
      <c r="G163" s="128" t="s">
        <v>128</v>
      </c>
      <c r="H163" s="129">
        <v>170.60900000000001</v>
      </c>
      <c r="I163" s="130"/>
      <c r="J163" s="131">
        <f>ROUND(I163*H163,2)</f>
        <v>0</v>
      </c>
      <c r="K163" s="127" t="s">
        <v>129</v>
      </c>
      <c r="L163" s="29"/>
      <c r="M163" s="132" t="s">
        <v>1</v>
      </c>
      <c r="N163" s="133" t="s">
        <v>44</v>
      </c>
      <c r="P163" s="134">
        <f>O163*H163</f>
        <v>0</v>
      </c>
      <c r="Q163" s="134">
        <v>0.11162</v>
      </c>
      <c r="R163" s="134">
        <f>Q163*H163</f>
        <v>19.04337658</v>
      </c>
      <c r="S163" s="134">
        <v>0</v>
      </c>
      <c r="T163" s="135">
        <f>S163*H163</f>
        <v>0</v>
      </c>
      <c r="AR163" s="136" t="s">
        <v>130</v>
      </c>
      <c r="AT163" s="136" t="s">
        <v>125</v>
      </c>
      <c r="AU163" s="136" t="s">
        <v>88</v>
      </c>
      <c r="AY163" s="14" t="s">
        <v>123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4" t="s">
        <v>84</v>
      </c>
      <c r="BK163" s="137">
        <f>ROUND(I163*H163,2)</f>
        <v>0</v>
      </c>
      <c r="BL163" s="14" t="s">
        <v>130</v>
      </c>
      <c r="BM163" s="136" t="s">
        <v>241</v>
      </c>
    </row>
    <row r="164" spans="2:65" s="1" customFormat="1" ht="21.75" customHeight="1">
      <c r="B164" s="29"/>
      <c r="C164" s="146" t="s">
        <v>242</v>
      </c>
      <c r="D164" s="146" t="s">
        <v>186</v>
      </c>
      <c r="E164" s="147" t="s">
        <v>243</v>
      </c>
      <c r="F164" s="148" t="s">
        <v>244</v>
      </c>
      <c r="G164" s="149" t="s">
        <v>128</v>
      </c>
      <c r="H164" s="150">
        <v>174.02099999999999</v>
      </c>
      <c r="I164" s="151"/>
      <c r="J164" s="152">
        <f>ROUND(I164*H164,2)</f>
        <v>0</v>
      </c>
      <c r="K164" s="148" t="s">
        <v>129</v>
      </c>
      <c r="L164" s="153"/>
      <c r="M164" s="154" t="s">
        <v>1</v>
      </c>
      <c r="N164" s="155" t="s">
        <v>44</v>
      </c>
      <c r="P164" s="134">
        <f>O164*H164</f>
        <v>0</v>
      </c>
      <c r="Q164" s="134">
        <v>0.153</v>
      </c>
      <c r="R164" s="134">
        <f>Q164*H164</f>
        <v>26.625212999999999</v>
      </c>
      <c r="S164" s="134">
        <v>0</v>
      </c>
      <c r="T164" s="135">
        <f>S164*H164</f>
        <v>0</v>
      </c>
      <c r="AR164" s="136" t="s">
        <v>190</v>
      </c>
      <c r="AT164" s="136" t="s">
        <v>186</v>
      </c>
      <c r="AU164" s="136" t="s">
        <v>88</v>
      </c>
      <c r="AY164" s="14" t="s">
        <v>123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4" t="s">
        <v>84</v>
      </c>
      <c r="BK164" s="137">
        <f>ROUND(I164*H164,2)</f>
        <v>0</v>
      </c>
      <c r="BL164" s="14" t="s">
        <v>130</v>
      </c>
      <c r="BM164" s="136" t="s">
        <v>245</v>
      </c>
    </row>
    <row r="165" spans="2:65" s="12" customFormat="1" ht="11.25">
      <c r="B165" s="138"/>
      <c r="D165" s="139" t="s">
        <v>156</v>
      </c>
      <c r="F165" s="141" t="s">
        <v>246</v>
      </c>
      <c r="H165" s="142">
        <v>174.02099999999999</v>
      </c>
      <c r="I165" s="143"/>
      <c r="L165" s="138"/>
      <c r="M165" s="144"/>
      <c r="T165" s="145"/>
      <c r="AT165" s="140" t="s">
        <v>156</v>
      </c>
      <c r="AU165" s="140" t="s">
        <v>88</v>
      </c>
      <c r="AV165" s="12" t="s">
        <v>88</v>
      </c>
      <c r="AW165" s="12" t="s">
        <v>4</v>
      </c>
      <c r="AX165" s="12" t="s">
        <v>84</v>
      </c>
      <c r="AY165" s="140" t="s">
        <v>123</v>
      </c>
    </row>
    <row r="166" spans="2:65" s="1" customFormat="1" ht="33" customHeight="1">
      <c r="B166" s="29"/>
      <c r="C166" s="125" t="s">
        <v>247</v>
      </c>
      <c r="D166" s="125" t="s">
        <v>125</v>
      </c>
      <c r="E166" s="126" t="s">
        <v>248</v>
      </c>
      <c r="F166" s="127" t="s">
        <v>249</v>
      </c>
      <c r="G166" s="128" t="s">
        <v>128</v>
      </c>
      <c r="H166" s="129">
        <v>42.6</v>
      </c>
      <c r="I166" s="130"/>
      <c r="J166" s="131">
        <f>ROUND(I166*H166,2)</f>
        <v>0</v>
      </c>
      <c r="K166" s="127" t="s">
        <v>129</v>
      </c>
      <c r="L166" s="29"/>
      <c r="M166" s="132" t="s">
        <v>1</v>
      </c>
      <c r="N166" s="133" t="s">
        <v>44</v>
      </c>
      <c r="P166" s="134">
        <f>O166*H166</f>
        <v>0</v>
      </c>
      <c r="Q166" s="134">
        <v>0.10100000000000001</v>
      </c>
      <c r="R166" s="134">
        <f>Q166*H166</f>
        <v>4.3026</v>
      </c>
      <c r="S166" s="134">
        <v>0</v>
      </c>
      <c r="T166" s="135">
        <f>S166*H166</f>
        <v>0</v>
      </c>
      <c r="AR166" s="136" t="s">
        <v>130</v>
      </c>
      <c r="AT166" s="136" t="s">
        <v>125</v>
      </c>
      <c r="AU166" s="136" t="s">
        <v>88</v>
      </c>
      <c r="AY166" s="14" t="s">
        <v>123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4" t="s">
        <v>84</v>
      </c>
      <c r="BK166" s="137">
        <f>ROUND(I166*H166,2)</f>
        <v>0</v>
      </c>
      <c r="BL166" s="14" t="s">
        <v>130</v>
      </c>
      <c r="BM166" s="136" t="s">
        <v>250</v>
      </c>
    </row>
    <row r="167" spans="2:65" s="1" customFormat="1" ht="16.5" customHeight="1">
      <c r="B167" s="29"/>
      <c r="C167" s="146" t="s">
        <v>251</v>
      </c>
      <c r="D167" s="146" t="s">
        <v>186</v>
      </c>
      <c r="E167" s="147" t="s">
        <v>252</v>
      </c>
      <c r="F167" s="148" t="s">
        <v>253</v>
      </c>
      <c r="G167" s="149" t="s">
        <v>128</v>
      </c>
      <c r="H167" s="150">
        <v>8.52</v>
      </c>
      <c r="I167" s="151"/>
      <c r="J167" s="152">
        <f>ROUND(I167*H167,2)</f>
        <v>0</v>
      </c>
      <c r="K167" s="148" t="s">
        <v>129</v>
      </c>
      <c r="L167" s="153"/>
      <c r="M167" s="154" t="s">
        <v>1</v>
      </c>
      <c r="N167" s="155" t="s">
        <v>44</v>
      </c>
      <c r="P167" s="134">
        <f>O167*H167</f>
        <v>0</v>
      </c>
      <c r="Q167" s="134">
        <v>9.375E-2</v>
      </c>
      <c r="R167" s="134">
        <f>Q167*H167</f>
        <v>0.79874999999999996</v>
      </c>
      <c r="S167" s="134">
        <v>0</v>
      </c>
      <c r="T167" s="135">
        <f>S167*H167</f>
        <v>0</v>
      </c>
      <c r="AR167" s="136" t="s">
        <v>190</v>
      </c>
      <c r="AT167" s="136" t="s">
        <v>186</v>
      </c>
      <c r="AU167" s="136" t="s">
        <v>88</v>
      </c>
      <c r="AY167" s="14" t="s">
        <v>123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4" t="s">
        <v>84</v>
      </c>
      <c r="BK167" s="137">
        <f>ROUND(I167*H167,2)</f>
        <v>0</v>
      </c>
      <c r="BL167" s="14" t="s">
        <v>130</v>
      </c>
      <c r="BM167" s="136" t="s">
        <v>254</v>
      </c>
    </row>
    <row r="168" spans="2:65" s="12" customFormat="1" ht="11.25">
      <c r="B168" s="138"/>
      <c r="D168" s="139" t="s">
        <v>156</v>
      </c>
      <c r="F168" s="141" t="s">
        <v>255</v>
      </c>
      <c r="H168" s="142">
        <v>8.52</v>
      </c>
      <c r="I168" s="143"/>
      <c r="L168" s="138"/>
      <c r="M168" s="144"/>
      <c r="T168" s="145"/>
      <c r="AT168" s="140" t="s">
        <v>156</v>
      </c>
      <c r="AU168" s="140" t="s">
        <v>88</v>
      </c>
      <c r="AV168" s="12" t="s">
        <v>88</v>
      </c>
      <c r="AW168" s="12" t="s">
        <v>4</v>
      </c>
      <c r="AX168" s="12" t="s">
        <v>84</v>
      </c>
      <c r="AY168" s="140" t="s">
        <v>123</v>
      </c>
    </row>
    <row r="169" spans="2:65" s="11" customFormat="1" ht="22.9" customHeight="1">
      <c r="B169" s="113"/>
      <c r="D169" s="114" t="s">
        <v>78</v>
      </c>
      <c r="E169" s="123" t="s">
        <v>256</v>
      </c>
      <c r="F169" s="123" t="s">
        <v>257</v>
      </c>
      <c r="I169" s="116"/>
      <c r="J169" s="124">
        <f>BK169</f>
        <v>0</v>
      </c>
      <c r="L169" s="113"/>
      <c r="M169" s="118"/>
      <c r="P169" s="119">
        <f>SUM(P170:P188)</f>
        <v>0</v>
      </c>
      <c r="R169" s="119">
        <f>SUM(R170:R188)</f>
        <v>64.361845900000006</v>
      </c>
      <c r="T169" s="120">
        <f>SUM(T170:T188)</f>
        <v>0</v>
      </c>
      <c r="AR169" s="114" t="s">
        <v>84</v>
      </c>
      <c r="AT169" s="121" t="s">
        <v>78</v>
      </c>
      <c r="AU169" s="121" t="s">
        <v>84</v>
      </c>
      <c r="AY169" s="114" t="s">
        <v>123</v>
      </c>
      <c r="BK169" s="122">
        <f>SUM(BK170:BK188)</f>
        <v>0</v>
      </c>
    </row>
    <row r="170" spans="2:65" s="1" customFormat="1" ht="24.2" customHeight="1">
      <c r="B170" s="29"/>
      <c r="C170" s="125" t="s">
        <v>258</v>
      </c>
      <c r="D170" s="125" t="s">
        <v>125</v>
      </c>
      <c r="E170" s="126" t="s">
        <v>259</v>
      </c>
      <c r="F170" s="127" t="s">
        <v>260</v>
      </c>
      <c r="G170" s="128" t="s">
        <v>261</v>
      </c>
      <c r="H170" s="129">
        <v>3</v>
      </c>
      <c r="I170" s="130"/>
      <c r="J170" s="131">
        <f t="shared" ref="J170:J175" si="20">ROUND(I170*H170,2)</f>
        <v>0</v>
      </c>
      <c r="K170" s="127" t="s">
        <v>129</v>
      </c>
      <c r="L170" s="29"/>
      <c r="M170" s="132" t="s">
        <v>1</v>
      </c>
      <c r="N170" s="133" t="s">
        <v>44</v>
      </c>
      <c r="P170" s="134">
        <f t="shared" ref="P170:P175" si="21">O170*H170</f>
        <v>0</v>
      </c>
      <c r="Q170" s="134">
        <v>6.9999999999999999E-4</v>
      </c>
      <c r="R170" s="134">
        <f t="shared" ref="R170:R175" si="22">Q170*H170</f>
        <v>2.0999999999999999E-3</v>
      </c>
      <c r="S170" s="134">
        <v>0</v>
      </c>
      <c r="T170" s="135">
        <f t="shared" ref="T170:T175" si="23">S170*H170</f>
        <v>0</v>
      </c>
      <c r="AR170" s="136" t="s">
        <v>130</v>
      </c>
      <c r="AT170" s="136" t="s">
        <v>125</v>
      </c>
      <c r="AU170" s="136" t="s">
        <v>88</v>
      </c>
      <c r="AY170" s="14" t="s">
        <v>123</v>
      </c>
      <c r="BE170" s="137">
        <f t="shared" ref="BE170:BE175" si="24">IF(N170="základní",J170,0)</f>
        <v>0</v>
      </c>
      <c r="BF170" s="137">
        <f t="shared" ref="BF170:BF175" si="25">IF(N170="snížená",J170,0)</f>
        <v>0</v>
      </c>
      <c r="BG170" s="137">
        <f t="shared" ref="BG170:BG175" si="26">IF(N170="zákl. přenesená",J170,0)</f>
        <v>0</v>
      </c>
      <c r="BH170" s="137">
        <f t="shared" ref="BH170:BH175" si="27">IF(N170="sníž. přenesená",J170,0)</f>
        <v>0</v>
      </c>
      <c r="BI170" s="137">
        <f t="shared" ref="BI170:BI175" si="28">IF(N170="nulová",J170,0)</f>
        <v>0</v>
      </c>
      <c r="BJ170" s="14" t="s">
        <v>84</v>
      </c>
      <c r="BK170" s="137">
        <f t="shared" ref="BK170:BK175" si="29">ROUND(I170*H170,2)</f>
        <v>0</v>
      </c>
      <c r="BL170" s="14" t="s">
        <v>130</v>
      </c>
      <c r="BM170" s="136" t="s">
        <v>262</v>
      </c>
    </row>
    <row r="171" spans="2:65" s="1" customFormat="1" ht="24.2" customHeight="1">
      <c r="B171" s="29"/>
      <c r="C171" s="146" t="s">
        <v>263</v>
      </c>
      <c r="D171" s="146" t="s">
        <v>186</v>
      </c>
      <c r="E171" s="147" t="s">
        <v>264</v>
      </c>
      <c r="F171" s="148" t="s">
        <v>265</v>
      </c>
      <c r="G171" s="149" t="s">
        <v>261</v>
      </c>
      <c r="H171" s="150">
        <v>3</v>
      </c>
      <c r="I171" s="151"/>
      <c r="J171" s="152">
        <f t="shared" si="20"/>
        <v>0</v>
      </c>
      <c r="K171" s="148" t="s">
        <v>129</v>
      </c>
      <c r="L171" s="153"/>
      <c r="M171" s="154" t="s">
        <v>1</v>
      </c>
      <c r="N171" s="155" t="s">
        <v>44</v>
      </c>
      <c r="P171" s="134">
        <f t="shared" si="21"/>
        <v>0</v>
      </c>
      <c r="Q171" s="134">
        <v>3.5000000000000001E-3</v>
      </c>
      <c r="R171" s="134">
        <f t="shared" si="22"/>
        <v>1.0500000000000001E-2</v>
      </c>
      <c r="S171" s="134">
        <v>0</v>
      </c>
      <c r="T171" s="135">
        <f t="shared" si="23"/>
        <v>0</v>
      </c>
      <c r="AR171" s="136" t="s">
        <v>190</v>
      </c>
      <c r="AT171" s="136" t="s">
        <v>186</v>
      </c>
      <c r="AU171" s="136" t="s">
        <v>88</v>
      </c>
      <c r="AY171" s="14" t="s">
        <v>123</v>
      </c>
      <c r="BE171" s="137">
        <f t="shared" si="24"/>
        <v>0</v>
      </c>
      <c r="BF171" s="137">
        <f t="shared" si="25"/>
        <v>0</v>
      </c>
      <c r="BG171" s="137">
        <f t="shared" si="26"/>
        <v>0</v>
      </c>
      <c r="BH171" s="137">
        <f t="shared" si="27"/>
        <v>0</v>
      </c>
      <c r="BI171" s="137">
        <f t="shared" si="28"/>
        <v>0</v>
      </c>
      <c r="BJ171" s="14" t="s">
        <v>84</v>
      </c>
      <c r="BK171" s="137">
        <f t="shared" si="29"/>
        <v>0</v>
      </c>
      <c r="BL171" s="14" t="s">
        <v>130</v>
      </c>
      <c r="BM171" s="136" t="s">
        <v>266</v>
      </c>
    </row>
    <row r="172" spans="2:65" s="1" customFormat="1" ht="24.2" customHeight="1">
      <c r="B172" s="29"/>
      <c r="C172" s="125" t="s">
        <v>267</v>
      </c>
      <c r="D172" s="125" t="s">
        <v>125</v>
      </c>
      <c r="E172" s="126" t="s">
        <v>268</v>
      </c>
      <c r="F172" s="127" t="s">
        <v>269</v>
      </c>
      <c r="G172" s="128" t="s">
        <v>261</v>
      </c>
      <c r="H172" s="129">
        <v>3</v>
      </c>
      <c r="I172" s="130"/>
      <c r="J172" s="131">
        <f t="shared" si="20"/>
        <v>0</v>
      </c>
      <c r="K172" s="127" t="s">
        <v>129</v>
      </c>
      <c r="L172" s="29"/>
      <c r="M172" s="132" t="s">
        <v>1</v>
      </c>
      <c r="N172" s="133" t="s">
        <v>44</v>
      </c>
      <c r="P172" s="134">
        <f t="shared" si="21"/>
        <v>0</v>
      </c>
      <c r="Q172" s="134">
        <v>0.10940999999999999</v>
      </c>
      <c r="R172" s="134">
        <f t="shared" si="22"/>
        <v>0.32822999999999997</v>
      </c>
      <c r="S172" s="134">
        <v>0</v>
      </c>
      <c r="T172" s="135">
        <f t="shared" si="23"/>
        <v>0</v>
      </c>
      <c r="AR172" s="136" t="s">
        <v>130</v>
      </c>
      <c r="AT172" s="136" t="s">
        <v>125</v>
      </c>
      <c r="AU172" s="136" t="s">
        <v>88</v>
      </c>
      <c r="AY172" s="14" t="s">
        <v>123</v>
      </c>
      <c r="BE172" s="137">
        <f t="shared" si="24"/>
        <v>0</v>
      </c>
      <c r="BF172" s="137">
        <f t="shared" si="25"/>
        <v>0</v>
      </c>
      <c r="BG172" s="137">
        <f t="shared" si="26"/>
        <v>0</v>
      </c>
      <c r="BH172" s="137">
        <f t="shared" si="27"/>
        <v>0</v>
      </c>
      <c r="BI172" s="137">
        <f t="shared" si="28"/>
        <v>0</v>
      </c>
      <c r="BJ172" s="14" t="s">
        <v>84</v>
      </c>
      <c r="BK172" s="137">
        <f t="shared" si="29"/>
        <v>0</v>
      </c>
      <c r="BL172" s="14" t="s">
        <v>130</v>
      </c>
      <c r="BM172" s="136" t="s">
        <v>270</v>
      </c>
    </row>
    <row r="173" spans="2:65" s="1" customFormat="1" ht="21.75" customHeight="1">
      <c r="B173" s="29"/>
      <c r="C173" s="146" t="s">
        <v>271</v>
      </c>
      <c r="D173" s="146" t="s">
        <v>186</v>
      </c>
      <c r="E173" s="147" t="s">
        <v>272</v>
      </c>
      <c r="F173" s="148" t="s">
        <v>273</v>
      </c>
      <c r="G173" s="149" t="s">
        <v>261</v>
      </c>
      <c r="H173" s="150">
        <v>3</v>
      </c>
      <c r="I173" s="151"/>
      <c r="J173" s="152">
        <f t="shared" si="20"/>
        <v>0</v>
      </c>
      <c r="K173" s="148" t="s">
        <v>129</v>
      </c>
      <c r="L173" s="153"/>
      <c r="M173" s="154" t="s">
        <v>1</v>
      </c>
      <c r="N173" s="155" t="s">
        <v>44</v>
      </c>
      <c r="P173" s="134">
        <f t="shared" si="21"/>
        <v>0</v>
      </c>
      <c r="Q173" s="134">
        <v>6.1000000000000004E-3</v>
      </c>
      <c r="R173" s="134">
        <f t="shared" si="22"/>
        <v>1.83E-2</v>
      </c>
      <c r="S173" s="134">
        <v>0</v>
      </c>
      <c r="T173" s="135">
        <f t="shared" si="23"/>
        <v>0</v>
      </c>
      <c r="AR173" s="136" t="s">
        <v>190</v>
      </c>
      <c r="AT173" s="136" t="s">
        <v>186</v>
      </c>
      <c r="AU173" s="136" t="s">
        <v>88</v>
      </c>
      <c r="AY173" s="14" t="s">
        <v>123</v>
      </c>
      <c r="BE173" s="137">
        <f t="shared" si="24"/>
        <v>0</v>
      </c>
      <c r="BF173" s="137">
        <f t="shared" si="25"/>
        <v>0</v>
      </c>
      <c r="BG173" s="137">
        <f t="shared" si="26"/>
        <v>0</v>
      </c>
      <c r="BH173" s="137">
        <f t="shared" si="27"/>
        <v>0</v>
      </c>
      <c r="BI173" s="137">
        <f t="shared" si="28"/>
        <v>0</v>
      </c>
      <c r="BJ173" s="14" t="s">
        <v>84</v>
      </c>
      <c r="BK173" s="137">
        <f t="shared" si="29"/>
        <v>0</v>
      </c>
      <c r="BL173" s="14" t="s">
        <v>130</v>
      </c>
      <c r="BM173" s="136" t="s">
        <v>274</v>
      </c>
    </row>
    <row r="174" spans="2:65" s="1" customFormat="1" ht="33" customHeight="1">
      <c r="B174" s="29"/>
      <c r="C174" s="125" t="s">
        <v>275</v>
      </c>
      <c r="D174" s="125" t="s">
        <v>125</v>
      </c>
      <c r="E174" s="126" t="s">
        <v>276</v>
      </c>
      <c r="F174" s="127" t="s">
        <v>277</v>
      </c>
      <c r="G174" s="128" t="s">
        <v>170</v>
      </c>
      <c r="H174" s="129">
        <v>200.53899999999999</v>
      </c>
      <c r="I174" s="130"/>
      <c r="J174" s="131">
        <f t="shared" si="20"/>
        <v>0</v>
      </c>
      <c r="K174" s="127" t="s">
        <v>129</v>
      </c>
      <c r="L174" s="29"/>
      <c r="M174" s="132" t="s">
        <v>1</v>
      </c>
      <c r="N174" s="133" t="s">
        <v>44</v>
      </c>
      <c r="P174" s="134">
        <f t="shared" si="21"/>
        <v>0</v>
      </c>
      <c r="Q174" s="134">
        <v>0.15540000000000001</v>
      </c>
      <c r="R174" s="134">
        <f t="shared" si="22"/>
        <v>31.1637606</v>
      </c>
      <c r="S174" s="134">
        <v>0</v>
      </c>
      <c r="T174" s="135">
        <f t="shared" si="23"/>
        <v>0</v>
      </c>
      <c r="AR174" s="136" t="s">
        <v>130</v>
      </c>
      <c r="AT174" s="136" t="s">
        <v>125</v>
      </c>
      <c r="AU174" s="136" t="s">
        <v>88</v>
      </c>
      <c r="AY174" s="14" t="s">
        <v>123</v>
      </c>
      <c r="BE174" s="137">
        <f t="shared" si="24"/>
        <v>0</v>
      </c>
      <c r="BF174" s="137">
        <f t="shared" si="25"/>
        <v>0</v>
      </c>
      <c r="BG174" s="137">
        <f t="shared" si="26"/>
        <v>0</v>
      </c>
      <c r="BH174" s="137">
        <f t="shared" si="27"/>
        <v>0</v>
      </c>
      <c r="BI174" s="137">
        <f t="shared" si="28"/>
        <v>0</v>
      </c>
      <c r="BJ174" s="14" t="s">
        <v>84</v>
      </c>
      <c r="BK174" s="137">
        <f t="shared" si="29"/>
        <v>0</v>
      </c>
      <c r="BL174" s="14" t="s">
        <v>130</v>
      </c>
      <c r="BM174" s="136" t="s">
        <v>278</v>
      </c>
    </row>
    <row r="175" spans="2:65" s="1" customFormat="1" ht="24.2" customHeight="1">
      <c r="B175" s="29"/>
      <c r="C175" s="146" t="s">
        <v>279</v>
      </c>
      <c r="D175" s="146" t="s">
        <v>186</v>
      </c>
      <c r="E175" s="147" t="s">
        <v>280</v>
      </c>
      <c r="F175" s="148" t="s">
        <v>281</v>
      </c>
      <c r="G175" s="149" t="s">
        <v>170</v>
      </c>
      <c r="H175" s="150">
        <v>7.14</v>
      </c>
      <c r="I175" s="151"/>
      <c r="J175" s="152">
        <f t="shared" si="20"/>
        <v>0</v>
      </c>
      <c r="K175" s="148" t="s">
        <v>129</v>
      </c>
      <c r="L175" s="153"/>
      <c r="M175" s="154" t="s">
        <v>1</v>
      </c>
      <c r="N175" s="155" t="s">
        <v>44</v>
      </c>
      <c r="P175" s="134">
        <f t="shared" si="21"/>
        <v>0</v>
      </c>
      <c r="Q175" s="134">
        <v>6.5670000000000006E-2</v>
      </c>
      <c r="R175" s="134">
        <f t="shared" si="22"/>
        <v>0.46888380000000002</v>
      </c>
      <c r="S175" s="134">
        <v>0</v>
      </c>
      <c r="T175" s="135">
        <f t="shared" si="23"/>
        <v>0</v>
      </c>
      <c r="AR175" s="136" t="s">
        <v>190</v>
      </c>
      <c r="AT175" s="136" t="s">
        <v>186</v>
      </c>
      <c r="AU175" s="136" t="s">
        <v>88</v>
      </c>
      <c r="AY175" s="14" t="s">
        <v>123</v>
      </c>
      <c r="BE175" s="137">
        <f t="shared" si="24"/>
        <v>0</v>
      </c>
      <c r="BF175" s="137">
        <f t="shared" si="25"/>
        <v>0</v>
      </c>
      <c r="BG175" s="137">
        <f t="shared" si="26"/>
        <v>0</v>
      </c>
      <c r="BH175" s="137">
        <f t="shared" si="27"/>
        <v>0</v>
      </c>
      <c r="BI175" s="137">
        <f t="shared" si="28"/>
        <v>0</v>
      </c>
      <c r="BJ175" s="14" t="s">
        <v>84</v>
      </c>
      <c r="BK175" s="137">
        <f t="shared" si="29"/>
        <v>0</v>
      </c>
      <c r="BL175" s="14" t="s">
        <v>130</v>
      </c>
      <c r="BM175" s="136" t="s">
        <v>282</v>
      </c>
    </row>
    <row r="176" spans="2:65" s="12" customFormat="1" ht="11.25">
      <c r="B176" s="138"/>
      <c r="D176" s="139" t="s">
        <v>156</v>
      </c>
      <c r="F176" s="141" t="s">
        <v>283</v>
      </c>
      <c r="H176" s="142">
        <v>7.14</v>
      </c>
      <c r="I176" s="143"/>
      <c r="L176" s="138"/>
      <c r="M176" s="144"/>
      <c r="T176" s="145"/>
      <c r="AT176" s="140" t="s">
        <v>156</v>
      </c>
      <c r="AU176" s="140" t="s">
        <v>88</v>
      </c>
      <c r="AV176" s="12" t="s">
        <v>88</v>
      </c>
      <c r="AW176" s="12" t="s">
        <v>4</v>
      </c>
      <c r="AX176" s="12" t="s">
        <v>84</v>
      </c>
      <c r="AY176" s="140" t="s">
        <v>123</v>
      </c>
    </row>
    <row r="177" spans="2:65" s="1" customFormat="1" ht="24.2" customHeight="1">
      <c r="B177" s="29"/>
      <c r="C177" s="146" t="s">
        <v>284</v>
      </c>
      <c r="D177" s="146" t="s">
        <v>186</v>
      </c>
      <c r="E177" s="147" t="s">
        <v>285</v>
      </c>
      <c r="F177" s="148" t="s">
        <v>286</v>
      </c>
      <c r="G177" s="149" t="s">
        <v>170</v>
      </c>
      <c r="H177" s="150">
        <v>61.036999999999999</v>
      </c>
      <c r="I177" s="151"/>
      <c r="J177" s="152">
        <f>ROUND(I177*H177,2)</f>
        <v>0</v>
      </c>
      <c r="K177" s="148" t="s">
        <v>129</v>
      </c>
      <c r="L177" s="153"/>
      <c r="M177" s="154" t="s">
        <v>1</v>
      </c>
      <c r="N177" s="155" t="s">
        <v>44</v>
      </c>
      <c r="P177" s="134">
        <f>O177*H177</f>
        <v>0</v>
      </c>
      <c r="Q177" s="134">
        <v>4.8300000000000003E-2</v>
      </c>
      <c r="R177" s="134">
        <f>Q177*H177</f>
        <v>2.9480871</v>
      </c>
      <c r="S177" s="134">
        <v>0</v>
      </c>
      <c r="T177" s="135">
        <f>S177*H177</f>
        <v>0</v>
      </c>
      <c r="AR177" s="136" t="s">
        <v>190</v>
      </c>
      <c r="AT177" s="136" t="s">
        <v>186</v>
      </c>
      <c r="AU177" s="136" t="s">
        <v>88</v>
      </c>
      <c r="AY177" s="14" t="s">
        <v>123</v>
      </c>
      <c r="BE177" s="137">
        <f>IF(N177="základní",J177,0)</f>
        <v>0</v>
      </c>
      <c r="BF177" s="137">
        <f>IF(N177="snížená",J177,0)</f>
        <v>0</v>
      </c>
      <c r="BG177" s="137">
        <f>IF(N177="zákl. přenesená",J177,0)</f>
        <v>0</v>
      </c>
      <c r="BH177" s="137">
        <f>IF(N177="sníž. přenesená",J177,0)</f>
        <v>0</v>
      </c>
      <c r="BI177" s="137">
        <f>IF(N177="nulová",J177,0)</f>
        <v>0</v>
      </c>
      <c r="BJ177" s="14" t="s">
        <v>84</v>
      </c>
      <c r="BK177" s="137">
        <f>ROUND(I177*H177,2)</f>
        <v>0</v>
      </c>
      <c r="BL177" s="14" t="s">
        <v>130</v>
      </c>
      <c r="BM177" s="136" t="s">
        <v>287</v>
      </c>
    </row>
    <row r="178" spans="2:65" s="12" customFormat="1" ht="11.25">
      <c r="B178" s="138"/>
      <c r="D178" s="139" t="s">
        <v>156</v>
      </c>
      <c r="F178" s="141" t="s">
        <v>288</v>
      </c>
      <c r="H178" s="142">
        <v>61.036999999999999</v>
      </c>
      <c r="I178" s="143"/>
      <c r="L178" s="138"/>
      <c r="M178" s="144"/>
      <c r="T178" s="145"/>
      <c r="AT178" s="140" t="s">
        <v>156</v>
      </c>
      <c r="AU178" s="140" t="s">
        <v>88</v>
      </c>
      <c r="AV178" s="12" t="s">
        <v>88</v>
      </c>
      <c r="AW178" s="12" t="s">
        <v>4</v>
      </c>
      <c r="AX178" s="12" t="s">
        <v>84</v>
      </c>
      <c r="AY178" s="140" t="s">
        <v>123</v>
      </c>
    </row>
    <row r="179" spans="2:65" s="1" customFormat="1" ht="16.5" customHeight="1">
      <c r="B179" s="29"/>
      <c r="C179" s="146" t="s">
        <v>289</v>
      </c>
      <c r="D179" s="146" t="s">
        <v>186</v>
      </c>
      <c r="E179" s="147" t="s">
        <v>290</v>
      </c>
      <c r="F179" s="148" t="s">
        <v>291</v>
      </c>
      <c r="G179" s="149" t="s">
        <v>170</v>
      </c>
      <c r="H179" s="150">
        <v>136.37299999999999</v>
      </c>
      <c r="I179" s="151"/>
      <c r="J179" s="152">
        <f>ROUND(I179*H179,2)</f>
        <v>0</v>
      </c>
      <c r="K179" s="148" t="s">
        <v>129</v>
      </c>
      <c r="L179" s="153"/>
      <c r="M179" s="154" t="s">
        <v>1</v>
      </c>
      <c r="N179" s="155" t="s">
        <v>44</v>
      </c>
      <c r="P179" s="134">
        <f>O179*H179</f>
        <v>0</v>
      </c>
      <c r="Q179" s="134">
        <v>0.04</v>
      </c>
      <c r="R179" s="134">
        <f>Q179*H179</f>
        <v>5.4549199999999995</v>
      </c>
      <c r="S179" s="134">
        <v>0</v>
      </c>
      <c r="T179" s="135">
        <f>S179*H179</f>
        <v>0</v>
      </c>
      <c r="AR179" s="136" t="s">
        <v>190</v>
      </c>
      <c r="AT179" s="136" t="s">
        <v>186</v>
      </c>
      <c r="AU179" s="136" t="s">
        <v>88</v>
      </c>
      <c r="AY179" s="14" t="s">
        <v>123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4" t="s">
        <v>84</v>
      </c>
      <c r="BK179" s="137">
        <f>ROUND(I179*H179,2)</f>
        <v>0</v>
      </c>
      <c r="BL179" s="14" t="s">
        <v>130</v>
      </c>
      <c r="BM179" s="136" t="s">
        <v>292</v>
      </c>
    </row>
    <row r="180" spans="2:65" s="12" customFormat="1" ht="11.25">
      <c r="B180" s="138"/>
      <c r="D180" s="139" t="s">
        <v>156</v>
      </c>
      <c r="F180" s="141" t="s">
        <v>293</v>
      </c>
      <c r="H180" s="142">
        <v>136.37299999999999</v>
      </c>
      <c r="I180" s="143"/>
      <c r="L180" s="138"/>
      <c r="M180" s="144"/>
      <c r="T180" s="145"/>
      <c r="AT180" s="140" t="s">
        <v>156</v>
      </c>
      <c r="AU180" s="140" t="s">
        <v>88</v>
      </c>
      <c r="AV180" s="12" t="s">
        <v>88</v>
      </c>
      <c r="AW180" s="12" t="s">
        <v>4</v>
      </c>
      <c r="AX180" s="12" t="s">
        <v>84</v>
      </c>
      <c r="AY180" s="140" t="s">
        <v>123</v>
      </c>
    </row>
    <row r="181" spans="2:65" s="1" customFormat="1" ht="24.2" customHeight="1">
      <c r="B181" s="29"/>
      <c r="C181" s="125" t="s">
        <v>294</v>
      </c>
      <c r="D181" s="125" t="s">
        <v>125</v>
      </c>
      <c r="E181" s="126" t="s">
        <v>295</v>
      </c>
      <c r="F181" s="127" t="s">
        <v>296</v>
      </c>
      <c r="G181" s="128" t="s">
        <v>170</v>
      </c>
      <c r="H181" s="129">
        <v>113.61499999999999</v>
      </c>
      <c r="I181" s="130"/>
      <c r="J181" s="131">
        <f>ROUND(I181*H181,2)</f>
        <v>0</v>
      </c>
      <c r="K181" s="127" t="s">
        <v>129</v>
      </c>
      <c r="L181" s="29"/>
      <c r="M181" s="132" t="s">
        <v>1</v>
      </c>
      <c r="N181" s="133" t="s">
        <v>44</v>
      </c>
      <c r="P181" s="134">
        <f>O181*H181</f>
        <v>0</v>
      </c>
      <c r="Q181" s="134">
        <v>8.5760000000000003E-2</v>
      </c>
      <c r="R181" s="134">
        <f>Q181*H181</f>
        <v>9.7436223999999996</v>
      </c>
      <c r="S181" s="134">
        <v>0</v>
      </c>
      <c r="T181" s="135">
        <f>S181*H181</f>
        <v>0</v>
      </c>
      <c r="AR181" s="136" t="s">
        <v>130</v>
      </c>
      <c r="AT181" s="136" t="s">
        <v>125</v>
      </c>
      <c r="AU181" s="136" t="s">
        <v>88</v>
      </c>
      <c r="AY181" s="14" t="s">
        <v>123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4" t="s">
        <v>84</v>
      </c>
      <c r="BK181" s="137">
        <f>ROUND(I181*H181,2)</f>
        <v>0</v>
      </c>
      <c r="BL181" s="14" t="s">
        <v>130</v>
      </c>
      <c r="BM181" s="136" t="s">
        <v>297</v>
      </c>
    </row>
    <row r="182" spans="2:65" s="1" customFormat="1" ht="16.5" customHeight="1">
      <c r="B182" s="29"/>
      <c r="C182" s="146" t="s">
        <v>298</v>
      </c>
      <c r="D182" s="146" t="s">
        <v>186</v>
      </c>
      <c r="E182" s="147" t="s">
        <v>299</v>
      </c>
      <c r="F182" s="148" t="s">
        <v>300</v>
      </c>
      <c r="G182" s="149" t="s">
        <v>170</v>
      </c>
      <c r="H182" s="150">
        <v>115.887</v>
      </c>
      <c r="I182" s="151"/>
      <c r="J182" s="152">
        <f>ROUND(I182*H182,2)</f>
        <v>0</v>
      </c>
      <c r="K182" s="148" t="s">
        <v>129</v>
      </c>
      <c r="L182" s="153"/>
      <c r="M182" s="154" t="s">
        <v>1</v>
      </c>
      <c r="N182" s="155" t="s">
        <v>44</v>
      </c>
      <c r="P182" s="134">
        <f>O182*H182</f>
        <v>0</v>
      </c>
      <c r="Q182" s="134">
        <v>4.5999999999999999E-2</v>
      </c>
      <c r="R182" s="134">
        <f>Q182*H182</f>
        <v>5.3308020000000003</v>
      </c>
      <c r="S182" s="134">
        <v>0</v>
      </c>
      <c r="T182" s="135">
        <f>S182*H182</f>
        <v>0</v>
      </c>
      <c r="AR182" s="136" t="s">
        <v>190</v>
      </c>
      <c r="AT182" s="136" t="s">
        <v>186</v>
      </c>
      <c r="AU182" s="136" t="s">
        <v>88</v>
      </c>
      <c r="AY182" s="14" t="s">
        <v>123</v>
      </c>
      <c r="BE182" s="137">
        <f>IF(N182="základní",J182,0)</f>
        <v>0</v>
      </c>
      <c r="BF182" s="137">
        <f>IF(N182="snížená",J182,0)</f>
        <v>0</v>
      </c>
      <c r="BG182" s="137">
        <f>IF(N182="zákl. přenesená",J182,0)</f>
        <v>0</v>
      </c>
      <c r="BH182" s="137">
        <f>IF(N182="sníž. přenesená",J182,0)</f>
        <v>0</v>
      </c>
      <c r="BI182" s="137">
        <f>IF(N182="nulová",J182,0)</f>
        <v>0</v>
      </c>
      <c r="BJ182" s="14" t="s">
        <v>84</v>
      </c>
      <c r="BK182" s="137">
        <f>ROUND(I182*H182,2)</f>
        <v>0</v>
      </c>
      <c r="BL182" s="14" t="s">
        <v>130</v>
      </c>
      <c r="BM182" s="136" t="s">
        <v>301</v>
      </c>
    </row>
    <row r="183" spans="2:65" s="12" customFormat="1" ht="11.25">
      <c r="B183" s="138"/>
      <c r="D183" s="139" t="s">
        <v>156</v>
      </c>
      <c r="F183" s="141" t="s">
        <v>302</v>
      </c>
      <c r="H183" s="142">
        <v>115.887</v>
      </c>
      <c r="I183" s="143"/>
      <c r="L183" s="138"/>
      <c r="M183" s="144"/>
      <c r="T183" s="145"/>
      <c r="AT183" s="140" t="s">
        <v>156</v>
      </c>
      <c r="AU183" s="140" t="s">
        <v>88</v>
      </c>
      <c r="AV183" s="12" t="s">
        <v>88</v>
      </c>
      <c r="AW183" s="12" t="s">
        <v>4</v>
      </c>
      <c r="AX183" s="12" t="s">
        <v>84</v>
      </c>
      <c r="AY183" s="140" t="s">
        <v>123</v>
      </c>
    </row>
    <row r="184" spans="2:65" s="1" customFormat="1" ht="33" customHeight="1">
      <c r="B184" s="29"/>
      <c r="C184" s="125" t="s">
        <v>303</v>
      </c>
      <c r="D184" s="125" t="s">
        <v>125</v>
      </c>
      <c r="E184" s="126" t="s">
        <v>304</v>
      </c>
      <c r="F184" s="127" t="s">
        <v>305</v>
      </c>
      <c r="G184" s="128" t="s">
        <v>170</v>
      </c>
      <c r="H184" s="129">
        <v>53.048000000000002</v>
      </c>
      <c r="I184" s="130"/>
      <c r="J184" s="131">
        <f>ROUND(I184*H184,2)</f>
        <v>0</v>
      </c>
      <c r="K184" s="127" t="s">
        <v>129</v>
      </c>
      <c r="L184" s="29"/>
      <c r="M184" s="132" t="s">
        <v>1</v>
      </c>
      <c r="N184" s="133" t="s">
        <v>44</v>
      </c>
      <c r="P184" s="134">
        <f>O184*H184</f>
        <v>0</v>
      </c>
      <c r="Q184" s="134">
        <v>0.1295</v>
      </c>
      <c r="R184" s="134">
        <f>Q184*H184</f>
        <v>6.8697160000000004</v>
      </c>
      <c r="S184" s="134">
        <v>0</v>
      </c>
      <c r="T184" s="135">
        <f>S184*H184</f>
        <v>0</v>
      </c>
      <c r="AR184" s="136" t="s">
        <v>130</v>
      </c>
      <c r="AT184" s="136" t="s">
        <v>125</v>
      </c>
      <c r="AU184" s="136" t="s">
        <v>88</v>
      </c>
      <c r="AY184" s="14" t="s">
        <v>123</v>
      </c>
      <c r="BE184" s="137">
        <f>IF(N184="základní",J184,0)</f>
        <v>0</v>
      </c>
      <c r="BF184" s="137">
        <f>IF(N184="snížená",J184,0)</f>
        <v>0</v>
      </c>
      <c r="BG184" s="137">
        <f>IF(N184="zákl. přenesená",J184,0)</f>
        <v>0</v>
      </c>
      <c r="BH184" s="137">
        <f>IF(N184="sníž. přenesená",J184,0)</f>
        <v>0</v>
      </c>
      <c r="BI184" s="137">
        <f>IF(N184="nulová",J184,0)</f>
        <v>0</v>
      </c>
      <c r="BJ184" s="14" t="s">
        <v>84</v>
      </c>
      <c r="BK184" s="137">
        <f>ROUND(I184*H184,2)</f>
        <v>0</v>
      </c>
      <c r="BL184" s="14" t="s">
        <v>130</v>
      </c>
      <c r="BM184" s="136" t="s">
        <v>306</v>
      </c>
    </row>
    <row r="185" spans="2:65" s="1" customFormat="1" ht="16.5" customHeight="1">
      <c r="B185" s="29"/>
      <c r="C185" s="146" t="s">
        <v>307</v>
      </c>
      <c r="D185" s="146" t="s">
        <v>186</v>
      </c>
      <c r="E185" s="147" t="s">
        <v>308</v>
      </c>
      <c r="F185" s="148" t="s">
        <v>309</v>
      </c>
      <c r="G185" s="149" t="s">
        <v>170</v>
      </c>
      <c r="H185" s="150">
        <v>54.109000000000002</v>
      </c>
      <c r="I185" s="151"/>
      <c r="J185" s="152">
        <f>ROUND(I185*H185,2)</f>
        <v>0</v>
      </c>
      <c r="K185" s="148" t="s">
        <v>129</v>
      </c>
      <c r="L185" s="153"/>
      <c r="M185" s="154" t="s">
        <v>1</v>
      </c>
      <c r="N185" s="155" t="s">
        <v>44</v>
      </c>
      <c r="P185" s="134">
        <f>O185*H185</f>
        <v>0</v>
      </c>
      <c r="Q185" s="134">
        <v>3.5999999999999997E-2</v>
      </c>
      <c r="R185" s="134">
        <f>Q185*H185</f>
        <v>1.947924</v>
      </c>
      <c r="S185" s="134">
        <v>0</v>
      </c>
      <c r="T185" s="135">
        <f>S185*H185</f>
        <v>0</v>
      </c>
      <c r="AR185" s="136" t="s">
        <v>190</v>
      </c>
      <c r="AT185" s="136" t="s">
        <v>186</v>
      </c>
      <c r="AU185" s="136" t="s">
        <v>88</v>
      </c>
      <c r="AY185" s="14" t="s">
        <v>123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4" t="s">
        <v>84</v>
      </c>
      <c r="BK185" s="137">
        <f>ROUND(I185*H185,2)</f>
        <v>0</v>
      </c>
      <c r="BL185" s="14" t="s">
        <v>130</v>
      </c>
      <c r="BM185" s="136" t="s">
        <v>310</v>
      </c>
    </row>
    <row r="186" spans="2:65" s="12" customFormat="1" ht="11.25">
      <c r="B186" s="138"/>
      <c r="D186" s="139" t="s">
        <v>156</v>
      </c>
      <c r="F186" s="141" t="s">
        <v>311</v>
      </c>
      <c r="H186" s="142">
        <v>54.109000000000002</v>
      </c>
      <c r="I186" s="143"/>
      <c r="L186" s="138"/>
      <c r="M186" s="144"/>
      <c r="T186" s="145"/>
      <c r="AT186" s="140" t="s">
        <v>156</v>
      </c>
      <c r="AU186" s="140" t="s">
        <v>88</v>
      </c>
      <c r="AV186" s="12" t="s">
        <v>88</v>
      </c>
      <c r="AW186" s="12" t="s">
        <v>4</v>
      </c>
      <c r="AX186" s="12" t="s">
        <v>84</v>
      </c>
      <c r="AY186" s="140" t="s">
        <v>123</v>
      </c>
    </row>
    <row r="187" spans="2:65" s="1" customFormat="1" ht="33" customHeight="1">
      <c r="B187" s="29"/>
      <c r="C187" s="125" t="s">
        <v>312</v>
      </c>
      <c r="D187" s="125" t="s">
        <v>125</v>
      </c>
      <c r="E187" s="126" t="s">
        <v>313</v>
      </c>
      <c r="F187" s="127" t="s">
        <v>314</v>
      </c>
      <c r="G187" s="128" t="s">
        <v>170</v>
      </c>
      <c r="H187" s="129">
        <v>125</v>
      </c>
      <c r="I187" s="130"/>
      <c r="J187" s="131">
        <f>ROUND(I187*H187,2)</f>
        <v>0</v>
      </c>
      <c r="K187" s="127" t="s">
        <v>129</v>
      </c>
      <c r="L187" s="29"/>
      <c r="M187" s="132" t="s">
        <v>1</v>
      </c>
      <c r="N187" s="133" t="s">
        <v>44</v>
      </c>
      <c r="P187" s="134">
        <f>O187*H187</f>
        <v>0</v>
      </c>
      <c r="Q187" s="134">
        <v>5.9999999999999995E-4</v>
      </c>
      <c r="R187" s="134">
        <f>Q187*H187</f>
        <v>7.4999999999999997E-2</v>
      </c>
      <c r="S187" s="134">
        <v>0</v>
      </c>
      <c r="T187" s="135">
        <f>S187*H187</f>
        <v>0</v>
      </c>
      <c r="AR187" s="136" t="s">
        <v>130</v>
      </c>
      <c r="AT187" s="136" t="s">
        <v>125</v>
      </c>
      <c r="AU187" s="136" t="s">
        <v>88</v>
      </c>
      <c r="AY187" s="14" t="s">
        <v>123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4" t="s">
        <v>84</v>
      </c>
      <c r="BK187" s="137">
        <f>ROUND(I187*H187,2)</f>
        <v>0</v>
      </c>
      <c r="BL187" s="14" t="s">
        <v>130</v>
      </c>
      <c r="BM187" s="136" t="s">
        <v>315</v>
      </c>
    </row>
    <row r="188" spans="2:65" s="1" customFormat="1" ht="24.2" customHeight="1">
      <c r="B188" s="29"/>
      <c r="C188" s="125" t="s">
        <v>190</v>
      </c>
      <c r="D188" s="125" t="s">
        <v>125</v>
      </c>
      <c r="E188" s="126" t="s">
        <v>316</v>
      </c>
      <c r="F188" s="127" t="s">
        <v>317</v>
      </c>
      <c r="G188" s="128" t="s">
        <v>170</v>
      </c>
      <c r="H188" s="129">
        <v>126.27</v>
      </c>
      <c r="I188" s="130"/>
      <c r="J188" s="131">
        <f>ROUND(I188*H188,2)</f>
        <v>0</v>
      </c>
      <c r="K188" s="127" t="s">
        <v>129</v>
      </c>
      <c r="L188" s="29"/>
      <c r="M188" s="132" t="s">
        <v>1</v>
      </c>
      <c r="N188" s="133" t="s">
        <v>44</v>
      </c>
      <c r="P188" s="134">
        <f>O188*H188</f>
        <v>0</v>
      </c>
      <c r="Q188" s="134">
        <v>0</v>
      </c>
      <c r="R188" s="134">
        <f>Q188*H188</f>
        <v>0</v>
      </c>
      <c r="S188" s="134">
        <v>0</v>
      </c>
      <c r="T188" s="135">
        <f>S188*H188</f>
        <v>0</v>
      </c>
      <c r="AR188" s="136" t="s">
        <v>130</v>
      </c>
      <c r="AT188" s="136" t="s">
        <v>125</v>
      </c>
      <c r="AU188" s="136" t="s">
        <v>88</v>
      </c>
      <c r="AY188" s="14" t="s">
        <v>123</v>
      </c>
      <c r="BE188" s="137">
        <f>IF(N188="základní",J188,0)</f>
        <v>0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14" t="s">
        <v>84</v>
      </c>
      <c r="BK188" s="137">
        <f>ROUND(I188*H188,2)</f>
        <v>0</v>
      </c>
      <c r="BL188" s="14" t="s">
        <v>130</v>
      </c>
      <c r="BM188" s="136" t="s">
        <v>318</v>
      </c>
    </row>
    <row r="189" spans="2:65" s="11" customFormat="1" ht="22.9" customHeight="1">
      <c r="B189" s="113"/>
      <c r="D189" s="114" t="s">
        <v>78</v>
      </c>
      <c r="E189" s="123" t="s">
        <v>319</v>
      </c>
      <c r="F189" s="123" t="s">
        <v>320</v>
      </c>
      <c r="I189" s="116"/>
      <c r="J189" s="124">
        <f>BK189</f>
        <v>0</v>
      </c>
      <c r="L189" s="113"/>
      <c r="M189" s="118"/>
      <c r="P189" s="119">
        <f>SUM(P190:P195)</f>
        <v>0</v>
      </c>
      <c r="R189" s="119">
        <f>SUM(R190:R195)</f>
        <v>0</v>
      </c>
      <c r="T189" s="120">
        <f>SUM(T190:T195)</f>
        <v>0</v>
      </c>
      <c r="AR189" s="114" t="s">
        <v>84</v>
      </c>
      <c r="AT189" s="121" t="s">
        <v>78</v>
      </c>
      <c r="AU189" s="121" t="s">
        <v>84</v>
      </c>
      <c r="AY189" s="114" t="s">
        <v>123</v>
      </c>
      <c r="BK189" s="122">
        <f>SUM(BK190:BK195)</f>
        <v>0</v>
      </c>
    </row>
    <row r="190" spans="2:65" s="1" customFormat="1" ht="21.75" customHeight="1">
      <c r="B190" s="29"/>
      <c r="C190" s="125" t="s">
        <v>321</v>
      </c>
      <c r="D190" s="125" t="s">
        <v>125</v>
      </c>
      <c r="E190" s="126" t="s">
        <v>322</v>
      </c>
      <c r="F190" s="127" t="s">
        <v>323</v>
      </c>
      <c r="G190" s="128" t="s">
        <v>324</v>
      </c>
      <c r="H190" s="129">
        <v>194.52099999999999</v>
      </c>
      <c r="I190" s="130"/>
      <c r="J190" s="131">
        <f>ROUND(I190*H190,2)</f>
        <v>0</v>
      </c>
      <c r="K190" s="127" t="s">
        <v>129</v>
      </c>
      <c r="L190" s="29"/>
      <c r="M190" s="132" t="s">
        <v>1</v>
      </c>
      <c r="N190" s="133" t="s">
        <v>44</v>
      </c>
      <c r="P190" s="134">
        <f>O190*H190</f>
        <v>0</v>
      </c>
      <c r="Q190" s="134">
        <v>0</v>
      </c>
      <c r="R190" s="134">
        <f>Q190*H190</f>
        <v>0</v>
      </c>
      <c r="S190" s="134">
        <v>0</v>
      </c>
      <c r="T190" s="135">
        <f>S190*H190</f>
        <v>0</v>
      </c>
      <c r="AR190" s="136" t="s">
        <v>130</v>
      </c>
      <c r="AT190" s="136" t="s">
        <v>125</v>
      </c>
      <c r="AU190" s="136" t="s">
        <v>88</v>
      </c>
      <c r="AY190" s="14" t="s">
        <v>123</v>
      </c>
      <c r="BE190" s="137">
        <f>IF(N190="základní",J190,0)</f>
        <v>0</v>
      </c>
      <c r="BF190" s="137">
        <f>IF(N190="snížená",J190,0)</f>
        <v>0</v>
      </c>
      <c r="BG190" s="137">
        <f>IF(N190="zákl. přenesená",J190,0)</f>
        <v>0</v>
      </c>
      <c r="BH190" s="137">
        <f>IF(N190="sníž. přenesená",J190,0)</f>
        <v>0</v>
      </c>
      <c r="BI190" s="137">
        <f>IF(N190="nulová",J190,0)</f>
        <v>0</v>
      </c>
      <c r="BJ190" s="14" t="s">
        <v>84</v>
      </c>
      <c r="BK190" s="137">
        <f>ROUND(I190*H190,2)</f>
        <v>0</v>
      </c>
      <c r="BL190" s="14" t="s">
        <v>130</v>
      </c>
      <c r="BM190" s="136" t="s">
        <v>325</v>
      </c>
    </row>
    <row r="191" spans="2:65" s="1" customFormat="1" ht="24.2" customHeight="1">
      <c r="B191" s="29"/>
      <c r="C191" s="125" t="s">
        <v>326</v>
      </c>
      <c r="D191" s="125" t="s">
        <v>125</v>
      </c>
      <c r="E191" s="126" t="s">
        <v>327</v>
      </c>
      <c r="F191" s="127" t="s">
        <v>328</v>
      </c>
      <c r="G191" s="128" t="s">
        <v>324</v>
      </c>
      <c r="H191" s="129">
        <v>1556.1679999999999</v>
      </c>
      <c r="I191" s="130"/>
      <c r="J191" s="131">
        <f>ROUND(I191*H191,2)</f>
        <v>0</v>
      </c>
      <c r="K191" s="127" t="s">
        <v>129</v>
      </c>
      <c r="L191" s="29"/>
      <c r="M191" s="132" t="s">
        <v>1</v>
      </c>
      <c r="N191" s="133" t="s">
        <v>44</v>
      </c>
      <c r="P191" s="134">
        <f>O191*H191</f>
        <v>0</v>
      </c>
      <c r="Q191" s="134">
        <v>0</v>
      </c>
      <c r="R191" s="134">
        <f>Q191*H191</f>
        <v>0</v>
      </c>
      <c r="S191" s="134">
        <v>0</v>
      </c>
      <c r="T191" s="135">
        <f>S191*H191</f>
        <v>0</v>
      </c>
      <c r="AR191" s="136" t="s">
        <v>130</v>
      </c>
      <c r="AT191" s="136" t="s">
        <v>125</v>
      </c>
      <c r="AU191" s="136" t="s">
        <v>88</v>
      </c>
      <c r="AY191" s="14" t="s">
        <v>123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4" t="s">
        <v>84</v>
      </c>
      <c r="BK191" s="137">
        <f>ROUND(I191*H191,2)</f>
        <v>0</v>
      </c>
      <c r="BL191" s="14" t="s">
        <v>130</v>
      </c>
      <c r="BM191" s="136" t="s">
        <v>329</v>
      </c>
    </row>
    <row r="192" spans="2:65" s="12" customFormat="1" ht="11.25">
      <c r="B192" s="138"/>
      <c r="D192" s="139" t="s">
        <v>156</v>
      </c>
      <c r="F192" s="141" t="s">
        <v>330</v>
      </c>
      <c r="H192" s="142">
        <v>1556.1679999999999</v>
      </c>
      <c r="I192" s="143"/>
      <c r="L192" s="138"/>
      <c r="M192" s="144"/>
      <c r="T192" s="145"/>
      <c r="AT192" s="140" t="s">
        <v>156</v>
      </c>
      <c r="AU192" s="140" t="s">
        <v>88</v>
      </c>
      <c r="AV192" s="12" t="s">
        <v>88</v>
      </c>
      <c r="AW192" s="12" t="s">
        <v>4</v>
      </c>
      <c r="AX192" s="12" t="s">
        <v>84</v>
      </c>
      <c r="AY192" s="140" t="s">
        <v>123</v>
      </c>
    </row>
    <row r="193" spans="2:65" s="1" customFormat="1" ht="33" customHeight="1">
      <c r="B193" s="29"/>
      <c r="C193" s="125" t="s">
        <v>331</v>
      </c>
      <c r="D193" s="125" t="s">
        <v>125</v>
      </c>
      <c r="E193" s="126" t="s">
        <v>332</v>
      </c>
      <c r="F193" s="127" t="s">
        <v>333</v>
      </c>
      <c r="G193" s="128" t="s">
        <v>324</v>
      </c>
      <c r="H193" s="129">
        <v>117.29600000000001</v>
      </c>
      <c r="I193" s="130"/>
      <c r="J193" s="131">
        <f>ROUND(I193*H193,2)</f>
        <v>0</v>
      </c>
      <c r="K193" s="127" t="s">
        <v>129</v>
      </c>
      <c r="L193" s="29"/>
      <c r="M193" s="132" t="s">
        <v>1</v>
      </c>
      <c r="N193" s="133" t="s">
        <v>44</v>
      </c>
      <c r="P193" s="134">
        <f>O193*H193</f>
        <v>0</v>
      </c>
      <c r="Q193" s="134">
        <v>0</v>
      </c>
      <c r="R193" s="134">
        <f>Q193*H193</f>
        <v>0</v>
      </c>
      <c r="S193" s="134">
        <v>0</v>
      </c>
      <c r="T193" s="135">
        <f>S193*H193</f>
        <v>0</v>
      </c>
      <c r="AR193" s="136" t="s">
        <v>130</v>
      </c>
      <c r="AT193" s="136" t="s">
        <v>125</v>
      </c>
      <c r="AU193" s="136" t="s">
        <v>88</v>
      </c>
      <c r="AY193" s="14" t="s">
        <v>123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4" t="s">
        <v>84</v>
      </c>
      <c r="BK193" s="137">
        <f>ROUND(I193*H193,2)</f>
        <v>0</v>
      </c>
      <c r="BL193" s="14" t="s">
        <v>130</v>
      </c>
      <c r="BM193" s="136" t="s">
        <v>334</v>
      </c>
    </row>
    <row r="194" spans="2:65" s="12" customFormat="1" ht="11.25">
      <c r="B194" s="138"/>
      <c r="D194" s="139" t="s">
        <v>156</v>
      </c>
      <c r="E194" s="140" t="s">
        <v>1</v>
      </c>
      <c r="F194" s="141" t="s">
        <v>335</v>
      </c>
      <c r="H194" s="142">
        <v>117.29600000000001</v>
      </c>
      <c r="I194" s="143"/>
      <c r="L194" s="138"/>
      <c r="M194" s="144"/>
      <c r="T194" s="145"/>
      <c r="AT194" s="140" t="s">
        <v>156</v>
      </c>
      <c r="AU194" s="140" t="s">
        <v>88</v>
      </c>
      <c r="AV194" s="12" t="s">
        <v>88</v>
      </c>
      <c r="AW194" s="12" t="s">
        <v>35</v>
      </c>
      <c r="AX194" s="12" t="s">
        <v>84</v>
      </c>
      <c r="AY194" s="140" t="s">
        <v>123</v>
      </c>
    </row>
    <row r="195" spans="2:65" s="1" customFormat="1" ht="33" customHeight="1">
      <c r="B195" s="29"/>
      <c r="C195" s="125" t="s">
        <v>336</v>
      </c>
      <c r="D195" s="125" t="s">
        <v>125</v>
      </c>
      <c r="E195" s="126" t="s">
        <v>337</v>
      </c>
      <c r="F195" s="127" t="s">
        <v>338</v>
      </c>
      <c r="G195" s="128" t="s">
        <v>324</v>
      </c>
      <c r="H195" s="129">
        <v>76.8</v>
      </c>
      <c r="I195" s="130"/>
      <c r="J195" s="131">
        <f>ROUND(I195*H195,2)</f>
        <v>0</v>
      </c>
      <c r="K195" s="127" t="s">
        <v>129</v>
      </c>
      <c r="L195" s="29"/>
      <c r="M195" s="132" t="s">
        <v>1</v>
      </c>
      <c r="N195" s="133" t="s">
        <v>44</v>
      </c>
      <c r="P195" s="134">
        <f>O195*H195</f>
        <v>0</v>
      </c>
      <c r="Q195" s="134">
        <v>0</v>
      </c>
      <c r="R195" s="134">
        <f>Q195*H195</f>
        <v>0</v>
      </c>
      <c r="S195" s="134">
        <v>0</v>
      </c>
      <c r="T195" s="135">
        <f>S195*H195</f>
        <v>0</v>
      </c>
      <c r="AR195" s="136" t="s">
        <v>130</v>
      </c>
      <c r="AT195" s="136" t="s">
        <v>125</v>
      </c>
      <c r="AU195" s="136" t="s">
        <v>88</v>
      </c>
      <c r="AY195" s="14" t="s">
        <v>123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4" t="s">
        <v>84</v>
      </c>
      <c r="BK195" s="137">
        <f>ROUND(I195*H195,2)</f>
        <v>0</v>
      </c>
      <c r="BL195" s="14" t="s">
        <v>130</v>
      </c>
      <c r="BM195" s="136" t="s">
        <v>339</v>
      </c>
    </row>
    <row r="196" spans="2:65" s="11" customFormat="1" ht="22.9" customHeight="1">
      <c r="B196" s="113"/>
      <c r="D196" s="114" t="s">
        <v>78</v>
      </c>
      <c r="E196" s="123" t="s">
        <v>340</v>
      </c>
      <c r="F196" s="123" t="s">
        <v>341</v>
      </c>
      <c r="I196" s="116"/>
      <c r="J196" s="124">
        <f>BK196</f>
        <v>0</v>
      </c>
      <c r="L196" s="113"/>
      <c r="M196" s="118"/>
      <c r="P196" s="119">
        <f>P197</f>
        <v>0</v>
      </c>
      <c r="R196" s="119">
        <f>R197</f>
        <v>0</v>
      </c>
      <c r="T196" s="120">
        <f>T197</f>
        <v>0</v>
      </c>
      <c r="AR196" s="114" t="s">
        <v>84</v>
      </c>
      <c r="AT196" s="121" t="s">
        <v>78</v>
      </c>
      <c r="AU196" s="121" t="s">
        <v>84</v>
      </c>
      <c r="AY196" s="114" t="s">
        <v>123</v>
      </c>
      <c r="BK196" s="122">
        <f>BK197</f>
        <v>0</v>
      </c>
    </row>
    <row r="197" spans="2:65" s="1" customFormat="1" ht="24.2" customHeight="1">
      <c r="B197" s="29"/>
      <c r="C197" s="125" t="s">
        <v>342</v>
      </c>
      <c r="D197" s="125" t="s">
        <v>125</v>
      </c>
      <c r="E197" s="126" t="s">
        <v>343</v>
      </c>
      <c r="F197" s="127" t="s">
        <v>344</v>
      </c>
      <c r="G197" s="128" t="s">
        <v>324</v>
      </c>
      <c r="H197" s="129">
        <v>157.505</v>
      </c>
      <c r="I197" s="130"/>
      <c r="J197" s="131">
        <f>ROUND(I197*H197,2)</f>
        <v>0</v>
      </c>
      <c r="K197" s="127" t="s">
        <v>129</v>
      </c>
      <c r="L197" s="29"/>
      <c r="M197" s="132" t="s">
        <v>1</v>
      </c>
      <c r="N197" s="133" t="s">
        <v>44</v>
      </c>
      <c r="P197" s="134">
        <f>O197*H197</f>
        <v>0</v>
      </c>
      <c r="Q197" s="134">
        <v>0</v>
      </c>
      <c r="R197" s="134">
        <f>Q197*H197</f>
        <v>0</v>
      </c>
      <c r="S197" s="134">
        <v>0</v>
      </c>
      <c r="T197" s="135">
        <f>S197*H197</f>
        <v>0</v>
      </c>
      <c r="AR197" s="136" t="s">
        <v>130</v>
      </c>
      <c r="AT197" s="136" t="s">
        <v>125</v>
      </c>
      <c r="AU197" s="136" t="s">
        <v>88</v>
      </c>
      <c r="AY197" s="14" t="s">
        <v>123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4" t="s">
        <v>84</v>
      </c>
      <c r="BK197" s="137">
        <f>ROUND(I197*H197,2)</f>
        <v>0</v>
      </c>
      <c r="BL197" s="14" t="s">
        <v>130</v>
      </c>
      <c r="BM197" s="136" t="s">
        <v>345</v>
      </c>
    </row>
    <row r="198" spans="2:65" s="11" customFormat="1" ht="25.9" customHeight="1">
      <c r="B198" s="113"/>
      <c r="D198" s="114" t="s">
        <v>78</v>
      </c>
      <c r="E198" s="115" t="s">
        <v>186</v>
      </c>
      <c r="F198" s="115" t="s">
        <v>346</v>
      </c>
      <c r="I198" s="116"/>
      <c r="J198" s="117">
        <f>BK198</f>
        <v>0</v>
      </c>
      <c r="L198" s="113"/>
      <c r="M198" s="118"/>
      <c r="P198" s="119">
        <f>P199</f>
        <v>0</v>
      </c>
      <c r="R198" s="119">
        <f>R199</f>
        <v>8.4150000000000006E-3</v>
      </c>
      <c r="T198" s="120">
        <f>T199</f>
        <v>0</v>
      </c>
      <c r="AR198" s="114" t="s">
        <v>347</v>
      </c>
      <c r="AT198" s="121" t="s">
        <v>78</v>
      </c>
      <c r="AU198" s="121" t="s">
        <v>79</v>
      </c>
      <c r="AY198" s="114" t="s">
        <v>123</v>
      </c>
      <c r="BK198" s="122">
        <f>BK199</f>
        <v>0</v>
      </c>
    </row>
    <row r="199" spans="2:65" s="11" customFormat="1" ht="22.9" customHeight="1">
      <c r="B199" s="113"/>
      <c r="D199" s="114" t="s">
        <v>78</v>
      </c>
      <c r="E199" s="123" t="s">
        <v>348</v>
      </c>
      <c r="F199" s="123" t="s">
        <v>349</v>
      </c>
      <c r="I199" s="116"/>
      <c r="J199" s="124">
        <f>BK199</f>
        <v>0</v>
      </c>
      <c r="L199" s="113"/>
      <c r="M199" s="118"/>
      <c r="P199" s="119">
        <f>P200</f>
        <v>0</v>
      </c>
      <c r="R199" s="119">
        <f>R200</f>
        <v>8.4150000000000006E-3</v>
      </c>
      <c r="T199" s="120">
        <f>T200</f>
        <v>0</v>
      </c>
      <c r="AR199" s="114" t="s">
        <v>347</v>
      </c>
      <c r="AT199" s="121" t="s">
        <v>78</v>
      </c>
      <c r="AU199" s="121" t="s">
        <v>84</v>
      </c>
      <c r="AY199" s="114" t="s">
        <v>123</v>
      </c>
      <c r="BK199" s="122">
        <f>BK200</f>
        <v>0</v>
      </c>
    </row>
    <row r="200" spans="2:65" s="1" customFormat="1" ht="21.75" customHeight="1">
      <c r="B200" s="29"/>
      <c r="C200" s="125" t="s">
        <v>193</v>
      </c>
      <c r="D200" s="125" t="s">
        <v>125</v>
      </c>
      <c r="E200" s="126" t="s">
        <v>350</v>
      </c>
      <c r="F200" s="127" t="s">
        <v>351</v>
      </c>
      <c r="G200" s="128" t="s">
        <v>352</v>
      </c>
      <c r="H200" s="129">
        <v>0.85</v>
      </c>
      <c r="I200" s="130"/>
      <c r="J200" s="131">
        <f>ROUND(I200*H200,2)</f>
        <v>0</v>
      </c>
      <c r="K200" s="127" t="s">
        <v>129</v>
      </c>
      <c r="L200" s="29"/>
      <c r="M200" s="132" t="s">
        <v>1</v>
      </c>
      <c r="N200" s="133" t="s">
        <v>44</v>
      </c>
      <c r="P200" s="134">
        <f>O200*H200</f>
        <v>0</v>
      </c>
      <c r="Q200" s="134">
        <v>9.9000000000000008E-3</v>
      </c>
      <c r="R200" s="134">
        <f>Q200*H200</f>
        <v>8.4150000000000006E-3</v>
      </c>
      <c r="S200" s="134">
        <v>0</v>
      </c>
      <c r="T200" s="135">
        <f>S200*H200</f>
        <v>0</v>
      </c>
      <c r="AR200" s="136" t="s">
        <v>353</v>
      </c>
      <c r="AT200" s="136" t="s">
        <v>125</v>
      </c>
      <c r="AU200" s="136" t="s">
        <v>88</v>
      </c>
      <c r="AY200" s="14" t="s">
        <v>123</v>
      </c>
      <c r="BE200" s="137">
        <f>IF(N200="základní",J200,0)</f>
        <v>0</v>
      </c>
      <c r="BF200" s="137">
        <f>IF(N200="snížená",J200,0)</f>
        <v>0</v>
      </c>
      <c r="BG200" s="137">
        <f>IF(N200="zákl. přenesená",J200,0)</f>
        <v>0</v>
      </c>
      <c r="BH200" s="137">
        <f>IF(N200="sníž. přenesená",J200,0)</f>
        <v>0</v>
      </c>
      <c r="BI200" s="137">
        <f>IF(N200="nulová",J200,0)</f>
        <v>0</v>
      </c>
      <c r="BJ200" s="14" t="s">
        <v>84</v>
      </c>
      <c r="BK200" s="137">
        <f>ROUND(I200*H200,2)</f>
        <v>0</v>
      </c>
      <c r="BL200" s="14" t="s">
        <v>353</v>
      </c>
      <c r="BM200" s="136" t="s">
        <v>354</v>
      </c>
    </row>
    <row r="201" spans="2:65" s="11" customFormat="1" ht="25.9" customHeight="1">
      <c r="B201" s="113"/>
      <c r="D201" s="114" t="s">
        <v>78</v>
      </c>
      <c r="E201" s="115" t="s">
        <v>355</v>
      </c>
      <c r="F201" s="115" t="s">
        <v>356</v>
      </c>
      <c r="I201" s="116"/>
      <c r="J201" s="117">
        <f>BK201</f>
        <v>0</v>
      </c>
      <c r="L201" s="113"/>
      <c r="M201" s="118"/>
      <c r="P201" s="119">
        <f>P202+P204</f>
        <v>0</v>
      </c>
      <c r="R201" s="119">
        <f>R202+R204</f>
        <v>0</v>
      </c>
      <c r="T201" s="120">
        <f>T202+T204</f>
        <v>0</v>
      </c>
      <c r="AR201" s="114" t="s">
        <v>193</v>
      </c>
      <c r="AT201" s="121" t="s">
        <v>78</v>
      </c>
      <c r="AU201" s="121" t="s">
        <v>79</v>
      </c>
      <c r="AY201" s="114" t="s">
        <v>123</v>
      </c>
      <c r="BK201" s="122">
        <f>BK202+BK204</f>
        <v>0</v>
      </c>
    </row>
    <row r="202" spans="2:65" s="11" customFormat="1" ht="22.9" customHeight="1">
      <c r="B202" s="113"/>
      <c r="D202" s="114" t="s">
        <v>78</v>
      </c>
      <c r="E202" s="123" t="s">
        <v>357</v>
      </c>
      <c r="F202" s="123" t="s">
        <v>358</v>
      </c>
      <c r="I202" s="116"/>
      <c r="J202" s="124">
        <f>BK202</f>
        <v>0</v>
      </c>
      <c r="L202" s="113"/>
      <c r="M202" s="118"/>
      <c r="P202" s="119">
        <f>P203</f>
        <v>0</v>
      </c>
      <c r="R202" s="119">
        <f>R203</f>
        <v>0</v>
      </c>
      <c r="T202" s="120">
        <f>T203</f>
        <v>0</v>
      </c>
      <c r="AR202" s="114" t="s">
        <v>193</v>
      </c>
      <c r="AT202" s="121" t="s">
        <v>78</v>
      </c>
      <c r="AU202" s="121" t="s">
        <v>84</v>
      </c>
      <c r="AY202" s="114" t="s">
        <v>123</v>
      </c>
      <c r="BK202" s="122">
        <f>BK203</f>
        <v>0</v>
      </c>
    </row>
    <row r="203" spans="2:65" s="1" customFormat="1" ht="21.75" customHeight="1">
      <c r="B203" s="29"/>
      <c r="C203" s="125" t="s">
        <v>84</v>
      </c>
      <c r="D203" s="125" t="s">
        <v>125</v>
      </c>
      <c r="E203" s="126" t="s">
        <v>359</v>
      </c>
      <c r="F203" s="127" t="s">
        <v>360</v>
      </c>
      <c r="G203" s="128" t="s">
        <v>361</v>
      </c>
      <c r="H203" s="129">
        <v>1</v>
      </c>
      <c r="I203" s="130"/>
      <c r="J203" s="131">
        <f>ROUND(I203*H203,2)</f>
        <v>0</v>
      </c>
      <c r="K203" s="127" t="s">
        <v>129</v>
      </c>
      <c r="L203" s="29"/>
      <c r="M203" s="132" t="s">
        <v>1</v>
      </c>
      <c r="N203" s="133" t="s">
        <v>44</v>
      </c>
      <c r="P203" s="134">
        <f>O203*H203</f>
        <v>0</v>
      </c>
      <c r="Q203" s="134">
        <v>0</v>
      </c>
      <c r="R203" s="134">
        <f>Q203*H203</f>
        <v>0</v>
      </c>
      <c r="S203" s="134">
        <v>0</v>
      </c>
      <c r="T203" s="135">
        <f>S203*H203</f>
        <v>0</v>
      </c>
      <c r="AR203" s="136" t="s">
        <v>362</v>
      </c>
      <c r="AT203" s="136" t="s">
        <v>125</v>
      </c>
      <c r="AU203" s="136" t="s">
        <v>88</v>
      </c>
      <c r="AY203" s="14" t="s">
        <v>123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4" t="s">
        <v>84</v>
      </c>
      <c r="BK203" s="137">
        <f>ROUND(I203*H203,2)</f>
        <v>0</v>
      </c>
      <c r="BL203" s="14" t="s">
        <v>362</v>
      </c>
      <c r="BM203" s="136" t="s">
        <v>363</v>
      </c>
    </row>
    <row r="204" spans="2:65" s="11" customFormat="1" ht="22.9" customHeight="1">
      <c r="B204" s="113"/>
      <c r="D204" s="114" t="s">
        <v>78</v>
      </c>
      <c r="E204" s="123" t="s">
        <v>364</v>
      </c>
      <c r="F204" s="123" t="s">
        <v>365</v>
      </c>
      <c r="I204" s="116"/>
      <c r="J204" s="124">
        <f>BK204</f>
        <v>0</v>
      </c>
      <c r="L204" s="113"/>
      <c r="M204" s="118"/>
      <c r="P204" s="119">
        <f>SUM(P205:P207)</f>
        <v>0</v>
      </c>
      <c r="R204" s="119">
        <f>SUM(R205:R207)</f>
        <v>0</v>
      </c>
      <c r="T204" s="120">
        <f>SUM(T205:T207)</f>
        <v>0</v>
      </c>
      <c r="AR204" s="114" t="s">
        <v>193</v>
      </c>
      <c r="AT204" s="121" t="s">
        <v>78</v>
      </c>
      <c r="AU204" s="121" t="s">
        <v>84</v>
      </c>
      <c r="AY204" s="114" t="s">
        <v>123</v>
      </c>
      <c r="BK204" s="122">
        <f>SUM(BK205:BK207)</f>
        <v>0</v>
      </c>
    </row>
    <row r="205" spans="2:65" s="1" customFormat="1" ht="16.5" customHeight="1">
      <c r="B205" s="29"/>
      <c r="C205" s="125" t="s">
        <v>347</v>
      </c>
      <c r="D205" s="125" t="s">
        <v>125</v>
      </c>
      <c r="E205" s="126" t="s">
        <v>366</v>
      </c>
      <c r="F205" s="127" t="s">
        <v>367</v>
      </c>
      <c r="G205" s="128" t="s">
        <v>368</v>
      </c>
      <c r="H205" s="129">
        <v>1</v>
      </c>
      <c r="I205" s="130"/>
      <c r="J205" s="131">
        <f>ROUND(I205*H205,2)</f>
        <v>0</v>
      </c>
      <c r="K205" s="127" t="s">
        <v>129</v>
      </c>
      <c r="L205" s="29"/>
      <c r="M205" s="132" t="s">
        <v>1</v>
      </c>
      <c r="N205" s="133" t="s">
        <v>44</v>
      </c>
      <c r="P205" s="134">
        <f>O205*H205</f>
        <v>0</v>
      </c>
      <c r="Q205" s="134">
        <v>0</v>
      </c>
      <c r="R205" s="134">
        <f>Q205*H205</f>
        <v>0</v>
      </c>
      <c r="S205" s="134">
        <v>0</v>
      </c>
      <c r="T205" s="135">
        <f>S205*H205</f>
        <v>0</v>
      </c>
      <c r="AR205" s="136" t="s">
        <v>362</v>
      </c>
      <c r="AT205" s="136" t="s">
        <v>125</v>
      </c>
      <c r="AU205" s="136" t="s">
        <v>88</v>
      </c>
      <c r="AY205" s="14" t="s">
        <v>123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4" t="s">
        <v>84</v>
      </c>
      <c r="BK205" s="137">
        <f>ROUND(I205*H205,2)</f>
        <v>0</v>
      </c>
      <c r="BL205" s="14" t="s">
        <v>362</v>
      </c>
      <c r="BM205" s="136" t="s">
        <v>369</v>
      </c>
    </row>
    <row r="206" spans="2:65" s="1" customFormat="1" ht="16.5" customHeight="1">
      <c r="B206" s="29"/>
      <c r="C206" s="125" t="s">
        <v>130</v>
      </c>
      <c r="D206" s="125" t="s">
        <v>125</v>
      </c>
      <c r="E206" s="126" t="s">
        <v>370</v>
      </c>
      <c r="F206" s="127" t="s">
        <v>371</v>
      </c>
      <c r="G206" s="128" t="s">
        <v>368</v>
      </c>
      <c r="H206" s="129">
        <v>1</v>
      </c>
      <c r="I206" s="130"/>
      <c r="J206" s="131">
        <f>ROUND(I206*H206,2)</f>
        <v>0</v>
      </c>
      <c r="K206" s="127" t="s">
        <v>129</v>
      </c>
      <c r="L206" s="29"/>
      <c r="M206" s="132" t="s">
        <v>1</v>
      </c>
      <c r="N206" s="133" t="s">
        <v>44</v>
      </c>
      <c r="P206" s="134">
        <f>O206*H206</f>
        <v>0</v>
      </c>
      <c r="Q206" s="134">
        <v>0</v>
      </c>
      <c r="R206" s="134">
        <f>Q206*H206</f>
        <v>0</v>
      </c>
      <c r="S206" s="134">
        <v>0</v>
      </c>
      <c r="T206" s="135">
        <f>S206*H206</f>
        <v>0</v>
      </c>
      <c r="AR206" s="136" t="s">
        <v>362</v>
      </c>
      <c r="AT206" s="136" t="s">
        <v>125</v>
      </c>
      <c r="AU206" s="136" t="s">
        <v>88</v>
      </c>
      <c r="AY206" s="14" t="s">
        <v>123</v>
      </c>
      <c r="BE206" s="137">
        <f>IF(N206="základní",J206,0)</f>
        <v>0</v>
      </c>
      <c r="BF206" s="137">
        <f>IF(N206="snížená",J206,0)</f>
        <v>0</v>
      </c>
      <c r="BG206" s="137">
        <f>IF(N206="zákl. přenesená",J206,0)</f>
        <v>0</v>
      </c>
      <c r="BH206" s="137">
        <f>IF(N206="sníž. přenesená",J206,0)</f>
        <v>0</v>
      </c>
      <c r="BI206" s="137">
        <f>IF(N206="nulová",J206,0)</f>
        <v>0</v>
      </c>
      <c r="BJ206" s="14" t="s">
        <v>84</v>
      </c>
      <c r="BK206" s="137">
        <f>ROUND(I206*H206,2)</f>
        <v>0</v>
      </c>
      <c r="BL206" s="14" t="s">
        <v>362</v>
      </c>
      <c r="BM206" s="136" t="s">
        <v>372</v>
      </c>
    </row>
    <row r="207" spans="2:65" s="1" customFormat="1" ht="16.5" customHeight="1">
      <c r="B207" s="29"/>
      <c r="C207" s="125" t="s">
        <v>88</v>
      </c>
      <c r="D207" s="125" t="s">
        <v>125</v>
      </c>
      <c r="E207" s="126" t="s">
        <v>373</v>
      </c>
      <c r="F207" s="127" t="s">
        <v>374</v>
      </c>
      <c r="G207" s="128" t="s">
        <v>368</v>
      </c>
      <c r="H207" s="129">
        <v>1</v>
      </c>
      <c r="I207" s="130"/>
      <c r="J207" s="131">
        <f>ROUND(I207*H207,2)</f>
        <v>0</v>
      </c>
      <c r="K207" s="127" t="s">
        <v>129</v>
      </c>
      <c r="L207" s="29"/>
      <c r="M207" s="156" t="s">
        <v>1</v>
      </c>
      <c r="N207" s="157" t="s">
        <v>44</v>
      </c>
      <c r="O207" s="158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AR207" s="136" t="s">
        <v>362</v>
      </c>
      <c r="AT207" s="136" t="s">
        <v>125</v>
      </c>
      <c r="AU207" s="136" t="s">
        <v>88</v>
      </c>
      <c r="AY207" s="14" t="s">
        <v>123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4" t="s">
        <v>84</v>
      </c>
      <c r="BK207" s="137">
        <f>ROUND(I207*H207,2)</f>
        <v>0</v>
      </c>
      <c r="BL207" s="14" t="s">
        <v>362</v>
      </c>
      <c r="BM207" s="136" t="s">
        <v>375</v>
      </c>
    </row>
    <row r="208" spans="2:65" s="1" customFormat="1" ht="6.95" customHeight="1"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29"/>
    </row>
  </sheetData>
  <sheetProtection algorithmName="SHA-512" hashValue="+qoOboOc3yG+V0JhoB+HXdIl93NFlA3QlY+5WVaKhQO3SG077ZqfXTkaqfSsoFbpX+jab7xth8mQvGcLMd5suw==" saltValue="TZXsFBPAKzG2z4aWIrxwa5TYIQUVzTtc9p5u+p+kZRv9p8w0ZiWHQd8/jGWPIlmXQxPlrf/vBnyUkWK0ZXkYGQ==" spinCount="100000" sheet="1" objects="1" scenarios="1" formatColumns="0" formatRows="0" autoFilter="0"/>
  <autoFilter ref="C126:K207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Zpevněné plochy</vt:lpstr>
      <vt:lpstr>'1 - Zpevněné plochy'!Názvy_tisku</vt:lpstr>
      <vt:lpstr>'Rekapitulace stavby'!Názvy_tisku</vt:lpstr>
      <vt:lpstr>'1 - Zpevněné plochy'!Oblast_tisku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Merenus</dc:creator>
  <cp:lastModifiedBy>Lenka Neumannová</cp:lastModifiedBy>
  <dcterms:created xsi:type="dcterms:W3CDTF">2023-08-16T13:18:11Z</dcterms:created>
  <dcterms:modified xsi:type="dcterms:W3CDTF">2023-08-23T10:13:27Z</dcterms:modified>
</cp:coreProperties>
</file>