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O:\VM202159 - Obecní úřad Chotusice\VM202159 - Fasáda Chotusice\"/>
    </mc:Choice>
  </mc:AlternateContent>
  <xr:revisionPtr revIDLastSave="0" documentId="13_ncr:1_{86B2C176-AF2C-4334-8CCD-185F03A9D970}" xr6:coauthVersionLast="47" xr6:coauthVersionMax="47" xr10:uidLastSave="{00000000-0000-0000-0000-000000000000}"/>
  <bookViews>
    <workbookView xWindow="-29265" yWindow="1755" windowWidth="27900" windowHeight="18360" xr2:uid="{00000000-000D-0000-FFFF-FFFF00000000}"/>
  </bookViews>
  <sheets>
    <sheet name="Rekapitulace stavby" sheetId="1" r:id="rId1"/>
    <sheet name="0 - Přípravné práce, zaří..." sheetId="2" r:id="rId2"/>
    <sheet name="1 - Oprava fasády" sheetId="3" r:id="rId3"/>
    <sheet name="Pokyny pro vyplnění" sheetId="4" r:id="rId4"/>
  </sheets>
  <definedNames>
    <definedName name="_xlnm._FilterDatabase" localSheetId="1" hidden="1">'0 - Přípravné práce, zaří...'!$C$84:$K$101</definedName>
    <definedName name="_xlnm._FilterDatabase" localSheetId="2" hidden="1">'1 - Oprava fasády'!$C$89:$K$208</definedName>
    <definedName name="_xlnm.Print_Titles" localSheetId="1">'0 - Přípravné práce, zaří...'!$84:$84</definedName>
    <definedName name="_xlnm.Print_Titles" localSheetId="2">'1 - Oprava fasády'!$89:$89</definedName>
    <definedName name="_xlnm.Print_Titles" localSheetId="0">'Rekapitulace stavby'!$52:$52</definedName>
    <definedName name="_xlnm.Print_Area" localSheetId="1">'0 - Přípravné práce, zaří...'!$C$4:$J$39,'0 - Přípravné práce, zaří...'!$C$45:$J$66,'0 - Přípravné práce, zaří...'!$C$72:$K$101</definedName>
    <definedName name="_xlnm.Print_Area" localSheetId="2">'1 - Oprava fasády'!$C$4:$J$39,'1 - Oprava fasády'!$C$45:$J$71,'1 - Oprava fasády'!$C$77:$K$208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207" i="3"/>
  <c r="BH207" i="3"/>
  <c r="BG207" i="3"/>
  <c r="BF207" i="3"/>
  <c r="T207" i="3"/>
  <c r="T206" i="3"/>
  <c r="R207" i="3"/>
  <c r="R206" i="3" s="1"/>
  <c r="P207" i="3"/>
  <c r="P206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94" i="3"/>
  <c r="BH194" i="3"/>
  <c r="BG194" i="3"/>
  <c r="BF194" i="3"/>
  <c r="T194" i="3"/>
  <c r="R194" i="3"/>
  <c r="P194" i="3"/>
  <c r="BI192" i="3"/>
  <c r="BH192" i="3"/>
  <c r="BG192" i="3"/>
  <c r="BF192" i="3"/>
  <c r="T192" i="3"/>
  <c r="R192" i="3"/>
  <c r="P192" i="3"/>
  <c r="BI190" i="3"/>
  <c r="BH190" i="3"/>
  <c r="BG190" i="3"/>
  <c r="BF190" i="3"/>
  <c r="T190" i="3"/>
  <c r="R190" i="3"/>
  <c r="P190" i="3"/>
  <c r="BI188" i="3"/>
  <c r="BH188" i="3"/>
  <c r="BG188" i="3"/>
  <c r="BF188" i="3"/>
  <c r="T188" i="3"/>
  <c r="R188" i="3"/>
  <c r="P188" i="3"/>
  <c r="BI186" i="3"/>
  <c r="BH186" i="3"/>
  <c r="BG186" i="3"/>
  <c r="BF186" i="3"/>
  <c r="T186" i="3"/>
  <c r="R186" i="3"/>
  <c r="P186" i="3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T181" i="3" s="1"/>
  <c r="R182" i="3"/>
  <c r="R181" i="3"/>
  <c r="P182" i="3"/>
  <c r="P181" i="3" s="1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72" i="3"/>
  <c r="BH172" i="3"/>
  <c r="BG172" i="3"/>
  <c r="BF172" i="3"/>
  <c r="T172" i="3"/>
  <c r="R172" i="3"/>
  <c r="P172" i="3"/>
  <c r="BI169" i="3"/>
  <c r="BH169" i="3"/>
  <c r="BG169" i="3"/>
  <c r="BF169" i="3"/>
  <c r="T169" i="3"/>
  <c r="R169" i="3"/>
  <c r="P169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T164" i="3" s="1"/>
  <c r="R165" i="3"/>
  <c r="R164" i="3"/>
  <c r="P165" i="3"/>
  <c r="P164" i="3" s="1"/>
  <c r="BI161" i="3"/>
  <c r="BH161" i="3"/>
  <c r="BG161" i="3"/>
  <c r="BF161" i="3"/>
  <c r="T161" i="3"/>
  <c r="T160" i="3"/>
  <c r="R161" i="3"/>
  <c r="R160" i="3" s="1"/>
  <c r="P161" i="3"/>
  <c r="P160" i="3"/>
  <c r="BI158" i="3"/>
  <c r="BH158" i="3"/>
  <c r="BG158" i="3"/>
  <c r="BF158" i="3"/>
  <c r="T158" i="3"/>
  <c r="R158" i="3"/>
  <c r="P158" i="3"/>
  <c r="BI156" i="3"/>
  <c r="BH156" i="3"/>
  <c r="BG156" i="3"/>
  <c r="BF156" i="3"/>
  <c r="T156" i="3"/>
  <c r="R156" i="3"/>
  <c r="P156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3" i="3"/>
  <c r="BH143" i="3"/>
  <c r="BG143" i="3"/>
  <c r="BF143" i="3"/>
  <c r="T143" i="3"/>
  <c r="R143" i="3"/>
  <c r="P143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6" i="3"/>
  <c r="BH126" i="3"/>
  <c r="BG126" i="3"/>
  <c r="BF126" i="3"/>
  <c r="T126" i="3"/>
  <c r="R126" i="3"/>
  <c r="P126" i="3"/>
  <c r="BI123" i="3"/>
  <c r="BH123" i="3"/>
  <c r="BG123" i="3"/>
  <c r="BF123" i="3"/>
  <c r="T123" i="3"/>
  <c r="R123" i="3"/>
  <c r="P123" i="3"/>
  <c r="BI120" i="3"/>
  <c r="BH120" i="3"/>
  <c r="BG120" i="3"/>
  <c r="BF120" i="3"/>
  <c r="T120" i="3"/>
  <c r="R120" i="3"/>
  <c r="P120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R113" i="3"/>
  <c r="P113" i="3"/>
  <c r="BI110" i="3"/>
  <c r="BH110" i="3"/>
  <c r="BG110" i="3"/>
  <c r="BF110" i="3"/>
  <c r="T110" i="3"/>
  <c r="R110" i="3"/>
  <c r="P110" i="3"/>
  <c r="BI108" i="3"/>
  <c r="BH108" i="3"/>
  <c r="BG108" i="3"/>
  <c r="BF108" i="3"/>
  <c r="T108" i="3"/>
  <c r="R108" i="3"/>
  <c r="P108" i="3"/>
  <c r="BI107" i="3"/>
  <c r="BH107" i="3"/>
  <c r="BG107" i="3"/>
  <c r="BF107" i="3"/>
  <c r="T107" i="3"/>
  <c r="R107" i="3"/>
  <c r="P107" i="3"/>
  <c r="BI106" i="3"/>
  <c r="BH106" i="3"/>
  <c r="BG106" i="3"/>
  <c r="BF106" i="3"/>
  <c r="T106" i="3"/>
  <c r="R106" i="3"/>
  <c r="P106" i="3"/>
  <c r="BI105" i="3"/>
  <c r="BH105" i="3"/>
  <c r="BG105" i="3"/>
  <c r="BF105" i="3"/>
  <c r="T105" i="3"/>
  <c r="R105" i="3"/>
  <c r="P105" i="3"/>
  <c r="BI103" i="3"/>
  <c r="BH103" i="3"/>
  <c r="BG103" i="3"/>
  <c r="BF103" i="3"/>
  <c r="T103" i="3"/>
  <c r="R103" i="3"/>
  <c r="P103" i="3"/>
  <c r="BI102" i="3"/>
  <c r="BH102" i="3"/>
  <c r="BG102" i="3"/>
  <c r="BF102" i="3"/>
  <c r="T102" i="3"/>
  <c r="R102" i="3"/>
  <c r="P102" i="3"/>
  <c r="BI100" i="3"/>
  <c r="BH100" i="3"/>
  <c r="BG100" i="3"/>
  <c r="BF100" i="3"/>
  <c r="T100" i="3"/>
  <c r="R100" i="3"/>
  <c r="P100" i="3"/>
  <c r="BI98" i="3"/>
  <c r="BH98" i="3"/>
  <c r="BG98" i="3"/>
  <c r="BF98" i="3"/>
  <c r="T98" i="3"/>
  <c r="R98" i="3"/>
  <c r="P98" i="3"/>
  <c r="BI95" i="3"/>
  <c r="BH95" i="3"/>
  <c r="BG95" i="3"/>
  <c r="BF95" i="3"/>
  <c r="T95" i="3"/>
  <c r="R95" i="3"/>
  <c r="P95" i="3"/>
  <c r="BI93" i="3"/>
  <c r="BH93" i="3"/>
  <c r="BG93" i="3"/>
  <c r="BF93" i="3"/>
  <c r="T93" i="3"/>
  <c r="R93" i="3"/>
  <c r="P93" i="3"/>
  <c r="J87" i="3"/>
  <c r="J86" i="3"/>
  <c r="F86" i="3"/>
  <c r="F84" i="3"/>
  <c r="E82" i="3"/>
  <c r="J55" i="3"/>
  <c r="J54" i="3"/>
  <c r="F54" i="3"/>
  <c r="F52" i="3"/>
  <c r="E50" i="3"/>
  <c r="J18" i="3"/>
  <c r="E18" i="3"/>
  <c r="F87" i="3"/>
  <c r="J17" i="3"/>
  <c r="J12" i="3"/>
  <c r="J52" i="3"/>
  <c r="E7" i="3"/>
  <c r="E80" i="3"/>
  <c r="J87" i="2"/>
  <c r="T86" i="2"/>
  <c r="R86" i="2"/>
  <c r="P86" i="2"/>
  <c r="BK86" i="2"/>
  <c r="J37" i="2"/>
  <c r="J36" i="2"/>
  <c r="AY55" i="1"/>
  <c r="J35" i="2"/>
  <c r="AX55" i="1"/>
  <c r="BI100" i="2"/>
  <c r="BH100" i="2"/>
  <c r="BG100" i="2"/>
  <c r="BF100" i="2"/>
  <c r="T100" i="2"/>
  <c r="R100" i="2"/>
  <c r="P100" i="2"/>
  <c r="BI98" i="2"/>
  <c r="BH98" i="2"/>
  <c r="BG98" i="2"/>
  <c r="BF98" i="2"/>
  <c r="T98" i="2"/>
  <c r="R98" i="2"/>
  <c r="P98" i="2"/>
  <c r="BI96" i="2"/>
  <c r="BH96" i="2"/>
  <c r="BG96" i="2"/>
  <c r="BF96" i="2"/>
  <c r="T96" i="2"/>
  <c r="R96" i="2"/>
  <c r="P96" i="2"/>
  <c r="BI93" i="2"/>
  <c r="BH93" i="2"/>
  <c r="BG93" i="2"/>
  <c r="BF93" i="2"/>
  <c r="T93" i="2"/>
  <c r="T92" i="2" s="1"/>
  <c r="R93" i="2"/>
  <c r="R92" i="2"/>
  <c r="P93" i="2"/>
  <c r="P92" i="2" s="1"/>
  <c r="BI90" i="2"/>
  <c r="BH90" i="2"/>
  <c r="BG90" i="2"/>
  <c r="BF90" i="2"/>
  <c r="T90" i="2"/>
  <c r="T89" i="2" s="1"/>
  <c r="R90" i="2"/>
  <c r="R89" i="2" s="1"/>
  <c r="P90" i="2"/>
  <c r="P89" i="2"/>
  <c r="J61" i="2"/>
  <c r="J82" i="2"/>
  <c r="J81" i="2"/>
  <c r="F81" i="2"/>
  <c r="F79" i="2"/>
  <c r="E77" i="2"/>
  <c r="J55" i="2"/>
  <c r="J54" i="2"/>
  <c r="F54" i="2"/>
  <c r="F52" i="2"/>
  <c r="E50" i="2"/>
  <c r="J18" i="2"/>
  <c r="E18" i="2"/>
  <c r="F82" i="2" s="1"/>
  <c r="J17" i="2"/>
  <c r="J12" i="2"/>
  <c r="J79" i="2"/>
  <c r="E7" i="2"/>
  <c r="E75" i="2"/>
  <c r="L50" i="1"/>
  <c r="AM50" i="1"/>
  <c r="AM49" i="1"/>
  <c r="L49" i="1"/>
  <c r="AM47" i="1"/>
  <c r="L47" i="1"/>
  <c r="L45" i="1"/>
  <c r="L44" i="1"/>
  <c r="BK200" i="3"/>
  <c r="BK98" i="2"/>
  <c r="BK95" i="3"/>
  <c r="J102" i="3"/>
  <c r="BK123" i="3"/>
  <c r="BK207" i="3"/>
  <c r="J107" i="3"/>
  <c r="J167" i="3"/>
  <c r="BK96" i="2"/>
  <c r="J108" i="3"/>
  <c r="J202" i="3"/>
  <c r="BK98" i="3"/>
  <c r="J169" i="3"/>
  <c r="J190" i="3"/>
  <c r="J95" i="3"/>
  <c r="J172" i="3"/>
  <c r="J135" i="3"/>
  <c r="BK184" i="3"/>
  <c r="BK151" i="3"/>
  <c r="BK140" i="3"/>
  <c r="J149" i="3"/>
  <c r="J207" i="3"/>
  <c r="J123" i="3"/>
  <c r="BK165" i="3"/>
  <c r="J93" i="3"/>
  <c r="BK175" i="3"/>
  <c r="J186" i="3"/>
  <c r="BK177" i="3"/>
  <c r="J153" i="3"/>
  <c r="BK106" i="3"/>
  <c r="BK147" i="3"/>
  <c r="BK100" i="2"/>
  <c r="BK204" i="3"/>
  <c r="BK120" i="3"/>
  <c r="BK153" i="3"/>
  <c r="BK190" i="3"/>
  <c r="BK102" i="3"/>
  <c r="BK192" i="3"/>
  <c r="J161" i="3"/>
  <c r="BK143" i="3"/>
  <c r="J98" i="3"/>
  <c r="J120" i="3"/>
  <c r="J198" i="3"/>
  <c r="BK172" i="3"/>
  <c r="BK103" i="3"/>
  <c r="BK128" i="3"/>
  <c r="BK158" i="3"/>
  <c r="J156" i="3"/>
  <c r="J179" i="3"/>
  <c r="J140" i="3"/>
  <c r="BK113" i="3"/>
  <c r="BK135" i="3"/>
  <c r="J165" i="3"/>
  <c r="BK196" i="3"/>
  <c r="BK108" i="3"/>
  <c r="BK90" i="2"/>
  <c r="J192" i="3"/>
  <c r="J151" i="3"/>
  <c r="BK194" i="3"/>
  <c r="J194" i="3"/>
  <c r="J103" i="3"/>
  <c r="J116" i="3"/>
  <c r="J113" i="3"/>
  <c r="BK182" i="3"/>
  <c r="J196" i="3"/>
  <c r="BK179" i="3"/>
  <c r="BK137" i="3"/>
  <c r="J130" i="3"/>
  <c r="BK105" i="3"/>
  <c r="J143" i="3"/>
  <c r="J133" i="3"/>
  <c r="J100" i="3"/>
  <c r="J96" i="2"/>
  <c r="BK167" i="3"/>
  <c r="J128" i="3"/>
  <c r="BK107" i="3"/>
  <c r="BK100" i="3"/>
  <c r="J105" i="3"/>
  <c r="J126" i="3"/>
  <c r="J93" i="2"/>
  <c r="J110" i="3"/>
  <c r="BK93" i="3"/>
  <c r="BK149" i="3"/>
  <c r="J90" i="2"/>
  <c r="BK161" i="3"/>
  <c r="J106" i="3"/>
  <c r="J204" i="3"/>
  <c r="J100" i="2"/>
  <c r="BK116" i="3"/>
  <c r="J158" i="3"/>
  <c r="BK169" i="3"/>
  <c r="J184" i="3"/>
  <c r="J188" i="3"/>
  <c r="BK188" i="3"/>
  <c r="BK156" i="3"/>
  <c r="J177" i="3"/>
  <c r="J98" i="2"/>
  <c r="BK130" i="3"/>
  <c r="J200" i="3"/>
  <c r="BK133" i="3"/>
  <c r="BK198" i="3"/>
  <c r="J182" i="3"/>
  <c r="BK186" i="3"/>
  <c r="AS54" i="1"/>
  <c r="J137" i="3"/>
  <c r="J147" i="3"/>
  <c r="BK110" i="3"/>
  <c r="BK93" i="2"/>
  <c r="BK202" i="3"/>
  <c r="J175" i="3"/>
  <c r="BK126" i="3"/>
  <c r="P95" i="2" l="1"/>
  <c r="P88" i="2"/>
  <c r="BK95" i="2"/>
  <c r="J95" i="2"/>
  <c r="J65" i="2"/>
  <c r="T119" i="3"/>
  <c r="BK92" i="3"/>
  <c r="J92" i="3"/>
  <c r="J61" i="3" s="1"/>
  <c r="T146" i="3"/>
  <c r="BK146" i="3"/>
  <c r="J146" i="3" s="1"/>
  <c r="J63" i="3" s="1"/>
  <c r="T92" i="3"/>
  <c r="T91" i="3" s="1"/>
  <c r="T166" i="3"/>
  <c r="T95" i="2"/>
  <c r="T88" i="2" s="1"/>
  <c r="T85" i="2" s="1"/>
  <c r="R146" i="3"/>
  <c r="R166" i="3"/>
  <c r="BK119" i="3"/>
  <c r="J119" i="3"/>
  <c r="J62" i="3" s="1"/>
  <c r="P166" i="3"/>
  <c r="R95" i="2"/>
  <c r="R88" i="2" s="1"/>
  <c r="R85" i="2" s="1"/>
  <c r="R92" i="3"/>
  <c r="T183" i="3"/>
  <c r="R119" i="3"/>
  <c r="BK183" i="3"/>
  <c r="J183" i="3"/>
  <c r="J69" i="3" s="1"/>
  <c r="P92" i="3"/>
  <c r="P146" i="3"/>
  <c r="BK166" i="3"/>
  <c r="J166" i="3" s="1"/>
  <c r="J67" i="3" s="1"/>
  <c r="R183" i="3"/>
  <c r="P119" i="3"/>
  <c r="P183" i="3"/>
  <c r="BK89" i="2"/>
  <c r="J89" i="2"/>
  <c r="J63" i="2"/>
  <c r="BK164" i="3"/>
  <c r="J164" i="3"/>
  <c r="J66" i="3"/>
  <c r="BK160" i="3"/>
  <c r="J160" i="3" s="1"/>
  <c r="J64" i="3" s="1"/>
  <c r="BK181" i="3"/>
  <c r="J181" i="3"/>
  <c r="J68" i="3"/>
  <c r="BK92" i="2"/>
  <c r="J92" i="2"/>
  <c r="J64" i="2"/>
  <c r="BK206" i="3"/>
  <c r="J206" i="3"/>
  <c r="J70" i="3"/>
  <c r="P85" i="2"/>
  <c r="AU55" i="1"/>
  <c r="F55" i="3"/>
  <c r="BE116" i="3"/>
  <c r="BE158" i="3"/>
  <c r="BE161" i="3"/>
  <c r="BE177" i="3"/>
  <c r="BE186" i="3"/>
  <c r="BE198" i="3"/>
  <c r="J84" i="3"/>
  <c r="BE120" i="3"/>
  <c r="BE188" i="3"/>
  <c r="BE192" i="3"/>
  <c r="BE200" i="3"/>
  <c r="J86" i="2"/>
  <c r="J60" i="2"/>
  <c r="BE103" i="3"/>
  <c r="BE151" i="3"/>
  <c r="BE102" i="3"/>
  <c r="BE107" i="3"/>
  <c r="BE110" i="3"/>
  <c r="BE147" i="3"/>
  <c r="BE167" i="3"/>
  <c r="BE169" i="3"/>
  <c r="BE172" i="3"/>
  <c r="BE182" i="3"/>
  <c r="BE184" i="3"/>
  <c r="BE190" i="3"/>
  <c r="BE204" i="3"/>
  <c r="BE207" i="3"/>
  <c r="E48" i="3"/>
  <c r="BE130" i="3"/>
  <c r="BE140" i="3"/>
  <c r="BE153" i="3"/>
  <c r="BE156" i="3"/>
  <c r="BE202" i="3"/>
  <c r="BE175" i="3"/>
  <c r="BE179" i="3"/>
  <c r="BE123" i="3"/>
  <c r="BE128" i="3"/>
  <c r="BE149" i="3"/>
  <c r="BE194" i="3"/>
  <c r="BK88" i="2"/>
  <c r="J88" i="2"/>
  <c r="J62" i="2" s="1"/>
  <c r="BE100" i="3"/>
  <c r="BE126" i="3"/>
  <c r="BE93" i="3"/>
  <c r="BE106" i="3"/>
  <c r="BE135" i="3"/>
  <c r="BE165" i="3"/>
  <c r="BE196" i="3"/>
  <c r="BE98" i="3"/>
  <c r="BE105" i="3"/>
  <c r="BE108" i="3"/>
  <c r="BE113" i="3"/>
  <c r="BE133" i="3"/>
  <c r="BE137" i="3"/>
  <c r="BE143" i="3"/>
  <c r="BE95" i="3"/>
  <c r="E48" i="2"/>
  <c r="J52" i="2"/>
  <c r="F55" i="2"/>
  <c r="BE90" i="2"/>
  <c r="BE93" i="2"/>
  <c r="BE96" i="2"/>
  <c r="BE98" i="2"/>
  <c r="BE100" i="2"/>
  <c r="F37" i="3"/>
  <c r="BD56" i="1" s="1"/>
  <c r="F36" i="2"/>
  <c r="BC55" i="1" s="1"/>
  <c r="F35" i="3"/>
  <c r="BB56" i="1"/>
  <c r="F35" i="2"/>
  <c r="BB55" i="1"/>
  <c r="F34" i="2"/>
  <c r="BA55" i="1" s="1"/>
  <c r="F34" i="3"/>
  <c r="BA56" i="1"/>
  <c r="J34" i="2"/>
  <c r="AW55" i="1" s="1"/>
  <c r="F36" i="3"/>
  <c r="BC56" i="1" s="1"/>
  <c r="F37" i="2"/>
  <c r="BD55" i="1"/>
  <c r="J34" i="3"/>
  <c r="AW56" i="1" s="1"/>
  <c r="P163" i="3" l="1"/>
  <c r="T163" i="3"/>
  <c r="R163" i="3"/>
  <c r="P91" i="3"/>
  <c r="P90" i="3" s="1"/>
  <c r="AU56" i="1" s="1"/>
  <c r="AU54" i="1" s="1"/>
  <c r="T90" i="3"/>
  <c r="R91" i="3"/>
  <c r="R90" i="3"/>
  <c r="BK91" i="3"/>
  <c r="J91" i="3"/>
  <c r="J60" i="3"/>
  <c r="BK163" i="3"/>
  <c r="J163" i="3"/>
  <c r="J65" i="3"/>
  <c r="BK85" i="2"/>
  <c r="J85" i="2"/>
  <c r="J59" i="2"/>
  <c r="F33" i="2"/>
  <c r="AZ55" i="1"/>
  <c r="BD54" i="1"/>
  <c r="W33" i="1"/>
  <c r="J33" i="3"/>
  <c r="AV56" i="1" s="1"/>
  <c r="AT56" i="1" s="1"/>
  <c r="J33" i="2"/>
  <c r="AV55" i="1"/>
  <c r="AT55" i="1"/>
  <c r="BA54" i="1"/>
  <c r="W30" i="1" s="1"/>
  <c r="BB54" i="1"/>
  <c r="W31" i="1"/>
  <c r="BC54" i="1"/>
  <c r="W32" i="1" s="1"/>
  <c r="F33" i="3"/>
  <c r="AZ56" i="1" s="1"/>
  <c r="BK90" i="3" l="1"/>
  <c r="J90" i="3" s="1"/>
  <c r="J30" i="3" s="1"/>
  <c r="AG56" i="1" s="1"/>
  <c r="AY54" i="1"/>
  <c r="AX54" i="1"/>
  <c r="AZ54" i="1"/>
  <c r="W29" i="1" s="1"/>
  <c r="J30" i="2"/>
  <c r="AG55" i="1" s="1"/>
  <c r="AW54" i="1"/>
  <c r="AK30" i="1" s="1"/>
  <c r="AG54" i="1" l="1"/>
  <c r="AK26" i="1" s="1"/>
  <c r="J39" i="3"/>
  <c r="J59" i="3"/>
  <c r="J39" i="2"/>
  <c r="AN55" i="1"/>
  <c r="AN56" i="1"/>
  <c r="AV54" i="1"/>
  <c r="AK29" i="1" s="1"/>
  <c r="AK35" i="1" s="1"/>
  <c r="AT54" i="1" l="1"/>
  <c r="AN54" i="1" s="1"/>
</calcChain>
</file>

<file path=xl/sharedStrings.xml><?xml version="1.0" encoding="utf-8"?>
<sst xmlns="http://schemas.openxmlformats.org/spreadsheetml/2006/main" count="2084" uniqueCount="621">
  <si>
    <t>Export Komplet</t>
  </si>
  <si>
    <t>VZ</t>
  </si>
  <si>
    <t>2.0</t>
  </si>
  <si>
    <t>ZAMOK</t>
  </si>
  <si>
    <t>False</t>
  </si>
  <si>
    <t>{2d3f6143-d84b-4001-acf6-d2560c0829b2}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</si>
  <si>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</si>
  <si>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</si>
  <si>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</si>
  <si>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</si>
  <si>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</si>
  <si>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</si>
  <si>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</si>
  <si>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</si>
  <si>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VM202159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</si>
  <si>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</si>
  <si>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</si>
  <si>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fásády OÚ Chotusice</t>
  </si>
  <si>
    <t>KSO:</t>
  </si>
  <si>
    <t/>
  </si>
  <si>
    <t>CC-CZ:</t>
  </si>
  <si>
    <t>Místo:</t>
  </si>
  <si>
    <t>Chotusice</t>
  </si>
  <si>
    <t>Datum:</t>
  </si>
  <si>
    <t>28. 1. 2022</t>
  </si>
  <si>
    <t>Zadavatel:</t>
  </si>
  <si>
    <t>IČ:</t>
  </si>
  <si>
    <t>Obec Chotusice</t>
  </si>
  <si>
    <t>DIČ:</t>
  </si>
  <si>
    <t>Uchazeč:</t>
  </si>
  <si>
    <t>Vyplň údaj</t>
  </si>
  <si>
    <t>Projektant:</t>
  </si>
  <si>
    <t>Ing. Vojtěch Merenus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</si>
  <si>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</si>
  <si>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</si>
  <si>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</si>
  <si>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</si>
  <si>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</si>
  <si>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</si>
  <si>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</si>
  <si>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</si>
  <si>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</si>
  <si>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</si>
  <si>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</si>
  <si>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</si>
  <si>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</si>
  <si>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</si>
  <si>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</si>
  <si>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</si>
  <si>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</si>
  <si>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</si>
  <si>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</si>
  <si>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</si>
  <si>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</si>
  <si>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</si>
  <si>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</si>
  <si>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</si>
  <si>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</si>
  <si>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</si>
  <si>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</si>
  <si>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</si>
  <si>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</si>
  <si>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</si>
  <si>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</si>
  <si>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</si>
  <si>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</si>
  <si>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</si>
  <si>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</si>
  <si>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</si>
  <si>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</si>
  <si>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</si>
  <si>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</si>
  <si>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</si>
  <si>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</si>
  <si>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</si>
  <si>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</si>
  <si>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Přípravné práce, zařízení staveniště</t>
  </si>
  <si>
    <t>STA</t>
  </si>
  <si>
    <t>1</t>
  </si>
  <si>
    <t>{cac3ba8a-51ad-422b-9a5b-2ef4cad27fa5}</t>
  </si>
  <si>
    <t>2</t>
  </si>
  <si>
    <t>Oprava fasády</t>
  </si>
  <si>
    <t>{fd618f3d-9251-43d0-a235-a08d4f9ea507}</t>
  </si>
  <si>
    <t>KRYCÍ LIST SOUPISU PRACÍ</t>
  </si>
  <si>
    <t>Objekt:</t>
  </si>
  <si>
    <t>0 - Přípravné práce, zařízení staveniště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</si>
  <si>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</si>
  <si>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</si>
  <si>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</si>
  <si>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</si>
  <si>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</si>
  <si>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</si>
  <si>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</si>
  <si>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</si>
  <si>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</si>
  <si>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</si>
  <si>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</si>
  <si>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</si>
  <si>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</si>
  <si>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</si>
  <si>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</si>
  <si>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</si>
  <si>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</si>
  <si>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</si>
  <si>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</si>
  <si>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</si>
  <si>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</si>
  <si>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</si>
  <si>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</si>
  <si>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</si>
  <si>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</si>
  <si>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</si>
  <si>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</si>
  <si>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</si>
  <si>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VRN</t>
  </si>
  <si>
    <t>Vedlejší rozpočtové náklady</t>
  </si>
  <si>
    <t>5</t>
  </si>
  <si>
    <t>VRN1</t>
  </si>
  <si>
    <t>Průzkumné, geodetické a projektové práce</t>
  </si>
  <si>
    <t>K</t>
  </si>
  <si>
    <t>012103000</t>
  </si>
  <si>
    <t>Geodetické práce před výstavbou - vytyčení inženýrských sítí</t>
  </si>
  <si>
    <t>kpl</t>
  </si>
  <si>
    <t>CS ÚRS 2022 01</t>
  </si>
  <si>
    <t>1024</t>
  </si>
  <si>
    <t>-793284231</t>
  </si>
  <si>
    <t>Online PSC</t>
  </si>
  <si>
    <t>https://podminky.urs.cz/item/CS_URS_2022_01/012103000</t>
  </si>
  <si>
    <t>VRN3</t>
  </si>
  <si>
    <t>Zařízení staveniště</t>
  </si>
  <si>
    <t>030001000</t>
  </si>
  <si>
    <t>Zařízení staveniště vč. oplocení</t>
  </si>
  <si>
    <t>…</t>
  </si>
  <si>
    <t>1362085398</t>
  </si>
  <si>
    <t>https://podminky.urs.cz/item/CS_URS_2022_01/030001000</t>
  </si>
  <si>
    <t>VRN7</t>
  </si>
  <si>
    <t>Provozní vlivy</t>
  </si>
  <si>
    <t>3</t>
  </si>
  <si>
    <t>070001000</t>
  </si>
  <si>
    <t>Provozní vlivy - omezené prostorové možnosti staveniště, provoz objednatele</t>
  </si>
  <si>
    <t>1380899074</t>
  </si>
  <si>
    <t>https://podminky.urs.cz/item/CS_URS_2022_01/070001000</t>
  </si>
  <si>
    <t>4</t>
  </si>
  <si>
    <t>072002000</t>
  </si>
  <si>
    <t>Silniční provoz - dopravní značení vč. pronájmu</t>
  </si>
  <si>
    <t>-1323003173</t>
  </si>
  <si>
    <t>https://podminky.urs.cz/item/CS_URS_2022_01/072002000</t>
  </si>
  <si>
    <t>7</t>
  </si>
  <si>
    <t>075103000</t>
  </si>
  <si>
    <t>Ochranná pásma elektrického vedení - vč. dočasného zajištění ochrany nadzemního vedení</t>
  </si>
  <si>
    <t>-764336402</t>
  </si>
  <si>
    <t>https://podminky.urs.cz/item/CS_URS_2022_01/075103000</t>
  </si>
  <si>
    <t>1 - Oprava fasády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</si>
  <si>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</si>
  <si>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</si>
  <si>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</si>
  <si>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</si>
  <si>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731 - Ústřední vytápění - kotelny</t>
  </si>
  <si>
    <t xml:space="preserve">    764 - Konstrukce klempířské</t>
  </si>
  <si>
    <t xml:space="preserve">    767 - Konstrukce zámečnické</t>
  </si>
  <si>
    <t xml:space="preserve">    783 - Dokončovací práce - nátěry</t>
  </si>
  <si>
    <t>HZS - Hodinové zúčtovací sazby</t>
  </si>
  <si>
    <t>17</t>
  </si>
  <si>
    <t>622135000</t>
  </si>
  <si>
    <t>Vyrovnání nerovností podkladu vnějších omítaných ploch maltou, tloušťky do 10 mm vápennou stěn</t>
  </si>
  <si>
    <t>m2</t>
  </si>
  <si>
    <t>207887147</t>
  </si>
  <si>
    <t>https://podminky.urs.cz/item/CS_URS_2022_01/622135000</t>
  </si>
  <si>
    <t>23</t>
  </si>
  <si>
    <t>622324411</t>
  </si>
  <si>
    <t>Omítka sanační vnějších ploch podkladní (vyrovnávací) tloušťky do 15 mm nanášená ručně stěn</t>
  </si>
  <si>
    <t>-446908631</t>
  </si>
  <si>
    <t>https://podminky.urs.cz/item/CS_URS_2022_01/622324411</t>
  </si>
  <si>
    <t>VV</t>
  </si>
  <si>
    <t>46,223+44,04</t>
  </si>
  <si>
    <t>18</t>
  </si>
  <si>
    <t>622325102</t>
  </si>
  <si>
    <t>Oprava vápenocementové omítky vnějších ploch stupně členitosti 1 hladké stěn, v rozsahu opravované plochy přes 10 do 30%</t>
  </si>
  <si>
    <t>911463273</t>
  </si>
  <si>
    <t>https://podminky.urs.cz/item/CS_URS_2022_01/622325102</t>
  </si>
  <si>
    <t>19</t>
  </si>
  <si>
    <t>622325121</t>
  </si>
  <si>
    <t>Omítka sanační vnějších ploch jádrová tloušťky do 15 mm nanášená ručně stěn - hrubý prohoz soklu</t>
  </si>
  <si>
    <t>1247616983</t>
  </si>
  <si>
    <t>https://podminky.urs.cz/item/CS_URS_2022_01/622325121</t>
  </si>
  <si>
    <t>20</t>
  </si>
  <si>
    <t>622325122</t>
  </si>
  <si>
    <t>Omítka sanační vnějších ploch jádrová tloušťky do 15 mm nanášená ručně stěn</t>
  </si>
  <si>
    <t>-1359001507</t>
  </si>
  <si>
    <t>24</t>
  </si>
  <si>
    <t>622325311</t>
  </si>
  <si>
    <t>Oprava vápenocementové omítky vnějších ploch stupně členitosti 2 štukové, v rozsahu opravované plochy do 20%</t>
  </si>
  <si>
    <t>-1181025863</t>
  </si>
  <si>
    <t>https://podminky.urs.cz/item/CS_URS_2022_01/622325311</t>
  </si>
  <si>
    <t>38</t>
  </si>
  <si>
    <t>622326357.VP</t>
  </si>
  <si>
    <t>Obnova vápenocementové omítky vnějších ploch stupně členitosti 2, v rozsahu plochy 100%</t>
  </si>
  <si>
    <t>2097547940</t>
  </si>
  <si>
    <t>25</t>
  </si>
  <si>
    <t>622326459.VP</t>
  </si>
  <si>
    <t>Obnova vápenocementové omítky vnějších ploch stupně členitosti 3, v rozsahu obnovované plochy 100%</t>
  </si>
  <si>
    <t>-740359647</t>
  </si>
  <si>
    <t>37</t>
  </si>
  <si>
    <t>622326659.VP</t>
  </si>
  <si>
    <t>Obnova vápenocementové omítky vnějších ploch stupně členitosti 5, v rozsahu obnovované plochy 100% - vstupní portál</t>
  </si>
  <si>
    <t>324049256</t>
  </si>
  <si>
    <t>22</t>
  </si>
  <si>
    <t>622328231</t>
  </si>
  <si>
    <t>Potažení vnějších ploch sanačním štukem tloušťky do 3 mm stěn</t>
  </si>
  <si>
    <t>2015974113</t>
  </si>
  <si>
    <t>https://podminky.urs.cz/item/CS_URS_2022_01/622328231</t>
  </si>
  <si>
    <t>629991001</t>
  </si>
  <si>
    <t>Zakrytí vnějších ploch před znečištěním včetně pozdějšího odkrytí ploch podélných rovných (např. chodníků) fólií položenou volně</t>
  </si>
  <si>
    <t>1874695809</t>
  </si>
  <si>
    <t>https://podminky.urs.cz/item/CS_URS_2022_01/629991001</t>
  </si>
  <si>
    <t>75,85*2+100</t>
  </si>
  <si>
    <t>629991011</t>
  </si>
  <si>
    <t>Zakrytí vnějších ploch před znečištěním včetně pozdějšího odkrytí výplní otvorů a svislých ploch fólií přilepenou lepící páskou</t>
  </si>
  <si>
    <t>294415405</t>
  </si>
  <si>
    <t>https://podminky.urs.cz/item/CS_URS_2022_01/629991011</t>
  </si>
  <si>
    <t>1,15*1,8*16+1,45*2,55+0,7*0,9*2+1,18*1,25+2,1+1,18*1,75*3+0,6*0,8+1,46*2,43+1,15*2,36*4+0,92*1,25+0,4*0,75*3+0,82*1,25</t>
  </si>
  <si>
    <t>14</t>
  </si>
  <si>
    <t>629995101</t>
  </si>
  <si>
    <t>Očištění vnějších ploch tlakovou vodou omytím</t>
  </si>
  <si>
    <t>-1950956883</t>
  </si>
  <si>
    <t>https://podminky.urs.cz/item/CS_URS_2022_01/629995101</t>
  </si>
  <si>
    <t>89,25+438,27+28,47</t>
  </si>
  <si>
    <t>9</t>
  </si>
  <si>
    <t>Ostatní konstrukce a práce, bourání</t>
  </si>
  <si>
    <t>941111131</t>
  </si>
  <si>
    <t>Montáž lešení řadového trubkového lehkého pracovního s podlahami s provozním zatížením tř. 3 do 200 kg/m2 šířky tř. W12 přes 1,2 do 1,5 m, výšky do 10 m</t>
  </si>
  <si>
    <t>-1718042993</t>
  </si>
  <si>
    <t>https://podminky.urs.cz/item/CS_URS_2022_01/941111131</t>
  </si>
  <si>
    <t>46,75*7+25,94*3,5+40,27*3</t>
  </si>
  <si>
    <t>941111231</t>
  </si>
  <si>
    <t>Montáž lešení řadového trubkového lehkého pracovního s podlahami s provozním zatížením tř. 3 do 200 kg/m2 Příplatek za první a každý další den použití lešení k ceně -1131</t>
  </si>
  <si>
    <t>-1556627422</t>
  </si>
  <si>
    <t>https://podminky.urs.cz/item/CS_URS_2022_01/941111231</t>
  </si>
  <si>
    <t>538,85*60 'Přepočtené koeficientem množství</t>
  </si>
  <si>
    <t>941111831</t>
  </si>
  <si>
    <t>Demontáž lešení řadového trubkového lehkého pracovního s podlahami s provozním zatížením tř. 3 do 200 kg/m2 šířky tř. W12 přes 1,2 do 1,5 m, výšky do 10 m</t>
  </si>
  <si>
    <t>335496176</t>
  </si>
  <si>
    <t>https://podminky.urs.cz/item/CS_URS_2022_01/941111831</t>
  </si>
  <si>
    <t>944511111</t>
  </si>
  <si>
    <t>Montáž ochranné sítě zavěšené na konstrukci lešení z textilie z umělých vláken</t>
  </si>
  <si>
    <t>756112530</t>
  </si>
  <si>
    <t>https://podminky.urs.cz/item/CS_URS_2022_01/944511111</t>
  </si>
  <si>
    <t>944511211</t>
  </si>
  <si>
    <t>Montáž ochranné sítě Příplatek za první a každý další den použití sítě k ceně -1111</t>
  </si>
  <si>
    <t>1585940497</t>
  </si>
  <si>
    <t>https://podminky.urs.cz/item/CS_URS_2022_01/944511211</t>
  </si>
  <si>
    <t>8</t>
  </si>
  <si>
    <t>944511811</t>
  </si>
  <si>
    <t>Demontáž ochranné sítě zavěšené na konstrukci lešení z textilie z umělých vláken</t>
  </si>
  <si>
    <t>114937554</t>
  </si>
  <si>
    <t>https://podminky.urs.cz/item/CS_URS_2022_01/944511811</t>
  </si>
  <si>
    <t>16</t>
  </si>
  <si>
    <t>973031151</t>
  </si>
  <si>
    <t>Vysekání výklenků nebo kapes ve zdivu z cihel na maltu vápennou nebo vápenocementovou výklenků, pohledové plochy přes 0,25 m2</t>
  </si>
  <si>
    <t>m3</t>
  </si>
  <si>
    <t>1398305049</t>
  </si>
  <si>
    <t>https://podminky.urs.cz/item/CS_URS_2022_01/973031151</t>
  </si>
  <si>
    <t>12</t>
  </si>
  <si>
    <t>978015331</t>
  </si>
  <si>
    <t>Otlučení vápenných nebo vápenocementových omítek vnějších ploch s vyškrabáním spar a s očištěním zdiva stupně členitosti 1 a 2, v rozsahu přes 10 do 20 %</t>
  </si>
  <si>
    <t>-752753086</t>
  </si>
  <si>
    <t>https://podminky.urs.cz/item/CS_URS_2022_01/978015331</t>
  </si>
  <si>
    <t>3,4*26,25</t>
  </si>
  <si>
    <t>13</t>
  </si>
  <si>
    <t>978015391</t>
  </si>
  <si>
    <t>Otlučení vápenných nebo vápenocementových omítek vnějších ploch s vyškrabáním spar a s očištěním zdiva stupně členitosti 1 a 2, v rozsahu přes 80 do 100 %</t>
  </si>
  <si>
    <t>-1090564258</t>
  </si>
  <si>
    <t>https://podminky.urs.cz/item/CS_URS_2022_01/978015391</t>
  </si>
  <si>
    <t>43,8*6,3+162,33</t>
  </si>
  <si>
    <t>978023251</t>
  </si>
  <si>
    <t>Vyškrabání cementové malty ze spár zdiva kamenného režného z lomového kamene</t>
  </si>
  <si>
    <t>-843199968</t>
  </si>
  <si>
    <t>https://podminky.urs.cz/item/CS_URS_2022_01/978023251</t>
  </si>
  <si>
    <t>43,8*0,65</t>
  </si>
  <si>
    <t>997</t>
  </si>
  <si>
    <t>Přesun sutě</t>
  </si>
  <si>
    <t>44</t>
  </si>
  <si>
    <t>997013112</t>
  </si>
  <si>
    <t>Vnitrostaveništní doprava suti a vybouraných hmot vodorovně do 50 m svisle s použitím mechanizace pro budovy a haly výšky přes 6 do 9 m</t>
  </si>
  <si>
    <t>t</t>
  </si>
  <si>
    <t>-1233758690</t>
  </si>
  <si>
    <t>https://podminky.urs.cz/item/CS_URS_2022_01/997013112</t>
  </si>
  <si>
    <t>45</t>
  </si>
  <si>
    <t>997013212</t>
  </si>
  <si>
    <t>Vnitrostaveništní doprava suti a vybouraných hmot vodorovně do 50 m svisle ručně pro budovy a haly výšky přes 6 do 9 m</t>
  </si>
  <si>
    <t>8287462</t>
  </si>
  <si>
    <t>https://podminky.urs.cz/item/CS_URS_2022_01/997013212</t>
  </si>
  <si>
    <t>46</t>
  </si>
  <si>
    <t>997013501</t>
  </si>
  <si>
    <t>Odvoz suti a vybouraných hmot na skládku nebo meziskládku se složením, na vzdálenost do 1 km</t>
  </si>
  <si>
    <t>-1196114454</t>
  </si>
  <si>
    <t>https://podminky.urs.cz/item/CS_URS_2022_01/997013501</t>
  </si>
  <si>
    <t>47</t>
  </si>
  <si>
    <t>997013509</t>
  </si>
  <si>
    <t>Odvoz suti a vybouraných hmot na skládku nebo meziskládku se složením, na vzdálenost Příplatek k ceně za každý další i započatý 1 km přes 1 km</t>
  </si>
  <si>
    <t>-936261996</t>
  </si>
  <si>
    <t>https://podminky.urs.cz/item/CS_URS_2022_01/997013509</t>
  </si>
  <si>
    <t>28,484*6 'Přepočtené koeficientem množství</t>
  </si>
  <si>
    <t>48</t>
  </si>
  <si>
    <t>997013631</t>
  </si>
  <si>
    <t>Poplatek za uložení stavebního odpadu na skládce (skládkovné) směsného stavebního a demoličního zatříděného do Katalogu odpadů pod kódem 17 09 04</t>
  </si>
  <si>
    <t>282609139</t>
  </si>
  <si>
    <t>https://podminky.urs.cz/item/CS_URS_2022_01/997013631</t>
  </si>
  <si>
    <t>49</t>
  </si>
  <si>
    <t>997013635</t>
  </si>
  <si>
    <t>Poplatek za uložení stavebního odpadu na skládce (skládkovné) komunálního zatříděného do Katalogu odpadů pod kódem 20 03 01</t>
  </si>
  <si>
    <t>111848350</t>
  </si>
  <si>
    <t>https://podminky.urs.cz/item/CS_URS_2022_01/997013635</t>
  </si>
  <si>
    <t>998</t>
  </si>
  <si>
    <t>Přesun hmot</t>
  </si>
  <si>
    <t>51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</si>
  <si>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</si>
  <si>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</si>
  <si>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-537221405</t>
  </si>
  <si>
    <t>https://podminky.urs.cz/item/CS_URS_2022_01/998011002</t>
  </si>
  <si>
    <t>PSV</t>
  </si>
  <si>
    <t>Práce a dodávky PSV</t>
  </si>
  <si>
    <t>731</t>
  </si>
  <si>
    <t>Ústřední vytápění - kotelny</t>
  </si>
  <si>
    <t>10</t>
  </si>
  <si>
    <t>731190001.VP</t>
  </si>
  <si>
    <t xml:space="preserve">Přemístění vnější KLM jednotky na severovýchodní fasudu vč. kotvení, prodloužení vedení a zprovoznění jednotky </t>
  </si>
  <si>
    <t>kus</t>
  </si>
  <si>
    <t>168686171</t>
  </si>
  <si>
    <t>764</t>
  </si>
  <si>
    <t>Konstrukce klempířské</t>
  </si>
  <si>
    <t>33</t>
  </si>
  <si>
    <t>764002851</t>
  </si>
  <si>
    <t>Demontáž klempířských konstrukcí oplechování parapetů do suti</t>
  </si>
  <si>
    <t>m</t>
  </si>
  <si>
    <t>-239743432</t>
  </si>
  <si>
    <t>https://podminky.urs.cz/item/CS_URS_2022_01/764002851</t>
  </si>
  <si>
    <t>32</t>
  </si>
  <si>
    <t>764004863</t>
  </si>
  <si>
    <t>Demontáž klempířských konstrukcí svodu k dalšímu použití</t>
  </si>
  <si>
    <t>-1341205068</t>
  </si>
  <si>
    <t>https://podminky.urs.cz/item/CS_URS_2022_01/764004863</t>
  </si>
  <si>
    <t>6,8*3+2*3,2+2*2,95</t>
  </si>
  <si>
    <t>36</t>
  </si>
  <si>
    <t>764216604</t>
  </si>
  <si>
    <t>Oplechování parapetů z pozinkovaného plechu s povrchovou úpravou rovných mechanicky kotvené, bez rohů rš 330 mm</t>
  </si>
  <si>
    <t>-142667149</t>
  </si>
  <si>
    <t>https://podminky.urs.cz/item/CS_URS_2022_01/764216604</t>
  </si>
  <si>
    <t>16,54+1,15*14</t>
  </si>
  <si>
    <t>34</t>
  </si>
  <si>
    <t>764508131</t>
  </si>
  <si>
    <t>Montáž svodu kruhového, průměru svodu</t>
  </si>
  <si>
    <t>1157253438</t>
  </si>
  <si>
    <t>https://podminky.urs.cz/item/CS_URS_2022_01/764508131</t>
  </si>
  <si>
    <t>35</t>
  </si>
  <si>
    <t>764508132</t>
  </si>
  <si>
    <t>Montáž svodu kruhového, průměru objímek</t>
  </si>
  <si>
    <t>-1932855938</t>
  </si>
  <si>
    <t>https://podminky.urs.cz/item/CS_URS_2022_01/764508132</t>
  </si>
  <si>
    <t>50</t>
  </si>
  <si>
    <t>998764102</t>
  </si>
  <si>
    <t>Přesun hmot pro konstrukce klempířské stanovený z hmotnosti přesunovaného materiálu vodorovná dopravní vzdálenost do 50 m v objektech výšky přes 6 do 12 m</t>
  </si>
  <si>
    <t>-409007147</t>
  </si>
  <si>
    <t>https://podminky.urs.cz/item/CS_URS_2022_01/998764102</t>
  </si>
  <si>
    <t>767</t>
  </si>
  <si>
    <t>Konstrukce zámečnické</t>
  </si>
  <si>
    <t>11</t>
  </si>
  <si>
    <t>767996801.VP</t>
  </si>
  <si>
    <t>Demontáž ostatních zámečnických konstrukcí o hmotnosti jednotlivých dílů rozebráním do 50 kg</t>
  </si>
  <si>
    <t>1489654854</t>
  </si>
  <si>
    <t>783</t>
  </si>
  <si>
    <t>Dokončovací práce - nátěry</t>
  </si>
  <si>
    <t>40</t>
  </si>
  <si>
    <t>783301303</t>
  </si>
  <si>
    <t>Příprava podkladu zámečnických konstrukcí včetně mech.očištění před provedením nátěru odrezivění odrezovačem bezoplachovým - cca 5 jednotlivých drobných prvků + 2 ks el. skříní</t>
  </si>
  <si>
    <t>88524063</t>
  </si>
  <si>
    <t>https://podminky.urs.cz/item/CS_URS_2022_01/783301303</t>
  </si>
  <si>
    <t>41</t>
  </si>
  <si>
    <t>783314101</t>
  </si>
  <si>
    <t>Základní nátěr zámečnických konstrukcí jednonásobný syntetický</t>
  </si>
  <si>
    <t>-1387212107</t>
  </si>
  <si>
    <t>https://podminky.urs.cz/item/CS_URS_2022_01/783314101</t>
  </si>
  <si>
    <t>42</t>
  </si>
  <si>
    <t>783314201</t>
  </si>
  <si>
    <t>Základní antikorozní nátěr zámečnických konstrukcí jednonásobný syntetický standardní</t>
  </si>
  <si>
    <t>1185697969</t>
  </si>
  <si>
    <t>https://podminky.urs.cz/item/CS_URS_2022_01/783314201</t>
  </si>
  <si>
    <t>43</t>
  </si>
  <si>
    <t>783317101</t>
  </si>
  <si>
    <t>Krycí nátěr (email) zámečnických konstrukcí jednonásobný syntetický standardní</t>
  </si>
  <si>
    <t>-1561904016</t>
  </si>
  <si>
    <t>https://podminky.urs.cz/item/CS_URS_2022_01/783317101</t>
  </si>
  <si>
    <t>26</t>
  </si>
  <si>
    <t>783823133</t>
  </si>
  <si>
    <t>Penetrační nátěr omítek hladkých omítek hladkých, zrnitých tenkovrstvých nebo štukových stupně členitosti 1 a 2 silikátový</t>
  </si>
  <si>
    <t>98264376</t>
  </si>
  <si>
    <t>https://podminky.urs.cz/item/CS_URS_2022_01/783823133</t>
  </si>
  <si>
    <t>27</t>
  </si>
  <si>
    <t>783823163</t>
  </si>
  <si>
    <t>Penetrační nátěr omítek hladkých omítek hladkých, zrnitých tenkovrstvých nebo štukových stupně členitosti 3 silikátový</t>
  </si>
  <si>
    <t>136407330</t>
  </si>
  <si>
    <t>https://podminky.urs.cz/item/CS_URS_2022_01/783823163</t>
  </si>
  <si>
    <t>28</t>
  </si>
  <si>
    <t>783823183</t>
  </si>
  <si>
    <t>Penetrační nátěr omítek hladkých omítek hladkých, zrnitých tenkovrstvých nebo štukových stupně členitosti 5 silikátový</t>
  </si>
  <si>
    <t>513698951</t>
  </si>
  <si>
    <t>https://podminky.urs.cz/item/CS_URS_2022_01/783823183</t>
  </si>
  <si>
    <t>31</t>
  </si>
  <si>
    <t>783826625</t>
  </si>
  <si>
    <t>Hydrofobizační nátěr omítek silikonový, transparentní, povrchů hladkých omítek hladkých, zrnitých tenkovrstvých nebo štukových stupně členitosti 3</t>
  </si>
  <si>
    <t>-1983009658</t>
  </si>
  <si>
    <t>https://podminky.urs.cz/item/CS_URS_2022_01/783826625</t>
  </si>
  <si>
    <t>29</t>
  </si>
  <si>
    <t>783827123</t>
  </si>
  <si>
    <t>Krycí (ochranný ) nátěr omítek jednonásobný hladkých omítek hladkých, zrnitých tenkovrstvých nebo štukových stupně členitosti 1 a 2 silikátový</t>
  </si>
  <si>
    <t>-1504185237</t>
  </si>
  <si>
    <t>https://podminky.urs.cz/item/CS_URS_2022_01/783827123</t>
  </si>
  <si>
    <t>39</t>
  </si>
  <si>
    <t>783827143</t>
  </si>
  <si>
    <t>Krycí (ochranný ) nátěr omítek jednonásobný hladkých omítek hladkých, zrnitých tenkovrstvých nebo štukových stupně členitosti 3 silikátový</t>
  </si>
  <si>
    <t>-1348268950</t>
  </si>
  <si>
    <t>https://podminky.urs.cz/item/CS_URS_2022_01/783827143</t>
  </si>
  <si>
    <t>30</t>
  </si>
  <si>
    <t>783827183</t>
  </si>
  <si>
    <t>Krycí (ochranný ) nátěr omítek jednonásobný hladkých omítek hladkých, zrnitých tenkovrstvých nebo štukových stupně členitosti 5 silikátový</t>
  </si>
  <si>
    <t>-1345306345</t>
  </si>
  <si>
    <t>https://podminky.urs.cz/item/CS_URS_2022_01/783827183</t>
  </si>
  <si>
    <t>HZS</t>
  </si>
  <si>
    <t>Hodinové zúčtovací sazby</t>
  </si>
  <si>
    <t>HZS2231</t>
  </si>
  <si>
    <t>Hodinové zúčtovací sazby profesí PSV provádění stavebních instalací elektrikář - úpravy a přemístění SILP a SLP prvků na fasádě</t>
  </si>
  <si>
    <t>hod</t>
  </si>
  <si>
    <t>512</t>
  </si>
  <si>
    <t>-147292919</t>
  </si>
  <si>
    <t>https://podminky.urs.cz/item/CS_URS_2022_01/HZS2231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</si>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</sst>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49" fontId="37" fillId="0" borderId="1" xfId="0" applyNumberFormat="1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37" fillId="0" borderId="1" xfId="0" applyFont="1" applyBorder="1" applyAlignment="1">
      <alignment vertical="top"/>
    </xf>
    <xf numFmtId="49" fontId="3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6" fillId="0" borderId="29" xfId="0" applyFont="1" applyBorder="1" applyAlignment="1">
      <alignment horizontal="left"/>
    </xf>
    <xf numFmtId="0" fontId="40" fillId="0" borderId="29" xfId="0" applyFont="1" applyBorder="1" applyAlignment="1"/>
    <xf numFmtId="0" fontId="34" fillId="0" borderId="27" xfId="0" applyFont="1" applyBorder="1" applyAlignment="1">
      <alignment vertical="top"/>
    </xf>
    <xf numFmtId="0" fontId="34" fillId="0" borderId="28" xfId="0" applyFont="1" applyBorder="1" applyAlignment="1">
      <alignment vertical="top"/>
    </xf>
    <xf numFmtId="0" fontId="34" fillId="0" borderId="30" xfId="0" applyFont="1" applyBorder="1" applyAlignment="1">
      <alignment vertical="top"/>
    </xf>
    <xf numFmtId="0" fontId="34" fillId="0" borderId="29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left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wrapText="1"/>
    </xf>
    <xf numFmtId="49" fontId="37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1/070001000" TargetMode="External"/><Relationship Id="rId2" Type="http://schemas.openxmlformats.org/officeDocument/2006/relationships/hyperlink" Target="https://podminky.urs.cz/item/CS_URS_2022_01/030001000" TargetMode="External"/><Relationship Id="rId1" Type="http://schemas.openxmlformats.org/officeDocument/2006/relationships/hyperlink" Target="https://podminky.urs.cz/item/CS_URS_2022_01/012103000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podminky.urs.cz/item/CS_URS_2022_01/075103000" TargetMode="External"/><Relationship Id="rId4" Type="http://schemas.openxmlformats.org/officeDocument/2006/relationships/hyperlink" Target="https://podminky.urs.cz/item/CS_URS_2022_01/07200200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629991011" TargetMode="External"/><Relationship Id="rId13" Type="http://schemas.openxmlformats.org/officeDocument/2006/relationships/hyperlink" Target="https://podminky.urs.cz/item/CS_URS_2022_01/944511111" TargetMode="External"/><Relationship Id="rId18" Type="http://schemas.openxmlformats.org/officeDocument/2006/relationships/hyperlink" Target="https://podminky.urs.cz/item/CS_URS_2022_01/978015391" TargetMode="External"/><Relationship Id="rId26" Type="http://schemas.openxmlformats.org/officeDocument/2006/relationships/hyperlink" Target="https://podminky.urs.cz/item/CS_URS_2022_01/998011002" TargetMode="External"/><Relationship Id="rId39" Type="http://schemas.openxmlformats.org/officeDocument/2006/relationships/hyperlink" Target="https://podminky.urs.cz/item/CS_URS_2022_01/783823183" TargetMode="External"/><Relationship Id="rId3" Type="http://schemas.openxmlformats.org/officeDocument/2006/relationships/hyperlink" Target="https://podminky.urs.cz/item/CS_URS_2022_01/622325102" TargetMode="External"/><Relationship Id="rId21" Type="http://schemas.openxmlformats.org/officeDocument/2006/relationships/hyperlink" Target="https://podminky.urs.cz/item/CS_URS_2022_01/997013212" TargetMode="External"/><Relationship Id="rId34" Type="http://schemas.openxmlformats.org/officeDocument/2006/relationships/hyperlink" Target="https://podminky.urs.cz/item/CS_URS_2022_01/783314101" TargetMode="External"/><Relationship Id="rId42" Type="http://schemas.openxmlformats.org/officeDocument/2006/relationships/hyperlink" Target="https://podminky.urs.cz/item/CS_URS_2022_01/783827143" TargetMode="External"/><Relationship Id="rId7" Type="http://schemas.openxmlformats.org/officeDocument/2006/relationships/hyperlink" Target="https://podminky.urs.cz/item/CS_URS_2022_01/629991001" TargetMode="External"/><Relationship Id="rId12" Type="http://schemas.openxmlformats.org/officeDocument/2006/relationships/hyperlink" Target="https://podminky.urs.cz/item/CS_URS_2022_01/941111831" TargetMode="External"/><Relationship Id="rId17" Type="http://schemas.openxmlformats.org/officeDocument/2006/relationships/hyperlink" Target="https://podminky.urs.cz/item/CS_URS_2022_01/978015331" TargetMode="External"/><Relationship Id="rId25" Type="http://schemas.openxmlformats.org/officeDocument/2006/relationships/hyperlink" Target="https://podminky.urs.cz/item/CS_URS_2022_01/997013635" TargetMode="External"/><Relationship Id="rId33" Type="http://schemas.openxmlformats.org/officeDocument/2006/relationships/hyperlink" Target="https://podminky.urs.cz/item/CS_URS_2022_01/783301303" TargetMode="External"/><Relationship Id="rId38" Type="http://schemas.openxmlformats.org/officeDocument/2006/relationships/hyperlink" Target="https://podminky.urs.cz/item/CS_URS_2022_01/783823163" TargetMode="External"/><Relationship Id="rId2" Type="http://schemas.openxmlformats.org/officeDocument/2006/relationships/hyperlink" Target="https://podminky.urs.cz/item/CS_URS_2022_01/622324411" TargetMode="External"/><Relationship Id="rId16" Type="http://schemas.openxmlformats.org/officeDocument/2006/relationships/hyperlink" Target="https://podminky.urs.cz/item/CS_URS_2022_01/973031151" TargetMode="External"/><Relationship Id="rId20" Type="http://schemas.openxmlformats.org/officeDocument/2006/relationships/hyperlink" Target="https://podminky.urs.cz/item/CS_URS_2022_01/997013112" TargetMode="External"/><Relationship Id="rId29" Type="http://schemas.openxmlformats.org/officeDocument/2006/relationships/hyperlink" Target="https://podminky.urs.cz/item/CS_URS_2022_01/764216604" TargetMode="External"/><Relationship Id="rId41" Type="http://schemas.openxmlformats.org/officeDocument/2006/relationships/hyperlink" Target="https://podminky.urs.cz/item/CS_URS_2022_01/783827123" TargetMode="External"/><Relationship Id="rId1" Type="http://schemas.openxmlformats.org/officeDocument/2006/relationships/hyperlink" Target="https://podminky.urs.cz/item/CS_URS_2022_01/622135000" TargetMode="External"/><Relationship Id="rId6" Type="http://schemas.openxmlformats.org/officeDocument/2006/relationships/hyperlink" Target="https://podminky.urs.cz/item/CS_URS_2022_01/622328231" TargetMode="External"/><Relationship Id="rId11" Type="http://schemas.openxmlformats.org/officeDocument/2006/relationships/hyperlink" Target="https://podminky.urs.cz/item/CS_URS_2022_01/941111231" TargetMode="External"/><Relationship Id="rId24" Type="http://schemas.openxmlformats.org/officeDocument/2006/relationships/hyperlink" Target="https://podminky.urs.cz/item/CS_URS_2022_01/997013631" TargetMode="External"/><Relationship Id="rId32" Type="http://schemas.openxmlformats.org/officeDocument/2006/relationships/hyperlink" Target="https://podminky.urs.cz/item/CS_URS_2022_01/998764102" TargetMode="External"/><Relationship Id="rId37" Type="http://schemas.openxmlformats.org/officeDocument/2006/relationships/hyperlink" Target="https://podminky.urs.cz/item/CS_URS_2022_01/783823133" TargetMode="External"/><Relationship Id="rId40" Type="http://schemas.openxmlformats.org/officeDocument/2006/relationships/hyperlink" Target="https://podminky.urs.cz/item/CS_URS_2022_01/783826625" TargetMode="External"/><Relationship Id="rId45" Type="http://schemas.openxmlformats.org/officeDocument/2006/relationships/drawing" Target="../drawings/drawing3.xml"/><Relationship Id="rId5" Type="http://schemas.openxmlformats.org/officeDocument/2006/relationships/hyperlink" Target="https://podminky.urs.cz/item/CS_URS_2022_01/622325311" TargetMode="External"/><Relationship Id="rId15" Type="http://schemas.openxmlformats.org/officeDocument/2006/relationships/hyperlink" Target="https://podminky.urs.cz/item/CS_URS_2022_01/944511811" TargetMode="External"/><Relationship Id="rId23" Type="http://schemas.openxmlformats.org/officeDocument/2006/relationships/hyperlink" Target="https://podminky.urs.cz/item/CS_URS_2022_01/997013509" TargetMode="External"/><Relationship Id="rId28" Type="http://schemas.openxmlformats.org/officeDocument/2006/relationships/hyperlink" Target="https://podminky.urs.cz/item/CS_URS_2022_01/764004863" TargetMode="External"/><Relationship Id="rId36" Type="http://schemas.openxmlformats.org/officeDocument/2006/relationships/hyperlink" Target="https://podminky.urs.cz/item/CS_URS_2022_01/783317101" TargetMode="External"/><Relationship Id="rId10" Type="http://schemas.openxmlformats.org/officeDocument/2006/relationships/hyperlink" Target="https://podminky.urs.cz/item/CS_URS_2022_01/941111131" TargetMode="External"/><Relationship Id="rId19" Type="http://schemas.openxmlformats.org/officeDocument/2006/relationships/hyperlink" Target="https://podminky.urs.cz/item/CS_URS_2022_01/978023251" TargetMode="External"/><Relationship Id="rId31" Type="http://schemas.openxmlformats.org/officeDocument/2006/relationships/hyperlink" Target="https://podminky.urs.cz/item/CS_URS_2022_01/764508132" TargetMode="External"/><Relationship Id="rId44" Type="http://schemas.openxmlformats.org/officeDocument/2006/relationships/hyperlink" Target="https://podminky.urs.cz/item/CS_URS_2022_01/HZS2231" TargetMode="External"/><Relationship Id="rId4" Type="http://schemas.openxmlformats.org/officeDocument/2006/relationships/hyperlink" Target="https://podminky.urs.cz/item/CS_URS_2022_01/622325121" TargetMode="External"/><Relationship Id="rId9" Type="http://schemas.openxmlformats.org/officeDocument/2006/relationships/hyperlink" Target="https://podminky.urs.cz/item/CS_URS_2022_01/629995101" TargetMode="External"/><Relationship Id="rId14" Type="http://schemas.openxmlformats.org/officeDocument/2006/relationships/hyperlink" Target="https://podminky.urs.cz/item/CS_URS_2022_01/944511211" TargetMode="External"/><Relationship Id="rId22" Type="http://schemas.openxmlformats.org/officeDocument/2006/relationships/hyperlink" Target="https://podminky.urs.cz/item/CS_URS_2022_01/997013501" TargetMode="External"/><Relationship Id="rId27" Type="http://schemas.openxmlformats.org/officeDocument/2006/relationships/hyperlink" Target="https://podminky.urs.cz/item/CS_URS_2022_01/764002851" TargetMode="External"/><Relationship Id="rId30" Type="http://schemas.openxmlformats.org/officeDocument/2006/relationships/hyperlink" Target="https://podminky.urs.cz/item/CS_URS_2022_01/764508131" TargetMode="External"/><Relationship Id="rId35" Type="http://schemas.openxmlformats.org/officeDocument/2006/relationships/hyperlink" Target="https://podminky.urs.cz/item/CS_URS_2022_01/783314201" TargetMode="External"/><Relationship Id="rId43" Type="http://schemas.openxmlformats.org/officeDocument/2006/relationships/hyperlink" Target="https://podminky.urs.cz/item/CS_URS_2022_01/78382718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90" t="s">
        <v>14</v>
      </c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1"/>
      <c r="AQ5" s="21"/>
      <c r="AR5" s="19"/>
      <c r="BE5" s="287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92" t="s">
        <v>17</v>
      </c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1"/>
      <c r="AQ6" s="21"/>
      <c r="AR6" s="19"/>
      <c r="BE6" s="288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19</v>
      </c>
      <c r="AO7" s="21"/>
      <c r="AP7" s="21"/>
      <c r="AQ7" s="21"/>
      <c r="AR7" s="19"/>
      <c r="BE7" s="288"/>
      <c r="BS7" s="16" t="s">
        <v>6</v>
      </c>
    </row>
    <row r="8" spans="1:74" s="1" customFormat="1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E8" s="288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88"/>
      <c r="BS9" s="16" t="s">
        <v>6</v>
      </c>
    </row>
    <row r="10" spans="1:74" s="1" customFormat="1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19</v>
      </c>
      <c r="AO10" s="21"/>
      <c r="AP10" s="21"/>
      <c r="AQ10" s="21"/>
      <c r="AR10" s="19"/>
      <c r="BE10" s="288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19</v>
      </c>
      <c r="AO11" s="21"/>
      <c r="AP11" s="21"/>
      <c r="AQ11" s="21"/>
      <c r="AR11" s="19"/>
      <c r="BE11" s="288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88"/>
      <c r="BS12" s="16" t="s">
        <v>6</v>
      </c>
    </row>
    <row r="13" spans="1:74" s="1" customFormat="1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30</v>
      </c>
      <c r="AO13" s="21"/>
      <c r="AP13" s="21"/>
      <c r="AQ13" s="21"/>
      <c r="AR13" s="19"/>
      <c r="BE13" s="288"/>
      <c r="BS13" s="16" t="s">
        <v>6</v>
      </c>
    </row>
    <row r="14" spans="1:74" ht="12.75">
      <c r="B14" s="20"/>
      <c r="C14" s="21"/>
      <c r="D14" s="21"/>
      <c r="E14" s="293" t="s">
        <v>30</v>
      </c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8" t="s">
        <v>28</v>
      </c>
      <c r="AL14" s="21"/>
      <c r="AM14" s="21"/>
      <c r="AN14" s="30" t="s">
        <v>30</v>
      </c>
      <c r="AO14" s="21"/>
      <c r="AP14" s="21"/>
      <c r="AQ14" s="21"/>
      <c r="AR14" s="19"/>
      <c r="BE14" s="288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88"/>
      <c r="BS15" s="16" t="s">
        <v>4</v>
      </c>
    </row>
    <row r="16" spans="1:74" s="1" customFormat="1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19</v>
      </c>
      <c r="AO16" s="21"/>
      <c r="AP16" s="21"/>
      <c r="AQ16" s="21"/>
      <c r="AR16" s="19"/>
      <c r="BE16" s="288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19</v>
      </c>
      <c r="AO17" s="21"/>
      <c r="AP17" s="21"/>
      <c r="AQ17" s="21"/>
      <c r="AR17" s="19"/>
      <c r="BE17" s="288"/>
      <c r="BS17" s="16" t="s">
        <v>33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88"/>
      <c r="BS18" s="16" t="s">
        <v>6</v>
      </c>
    </row>
    <row r="19" spans="1:71" s="1" customFormat="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19</v>
      </c>
      <c r="AO19" s="21"/>
      <c r="AP19" s="21"/>
      <c r="AQ19" s="21"/>
      <c r="AR19" s="19"/>
      <c r="BE19" s="288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19</v>
      </c>
      <c r="AO20" s="21"/>
      <c r="AP20" s="21"/>
      <c r="AQ20" s="21"/>
      <c r="AR20" s="19"/>
      <c r="BE20" s="288"/>
      <c r="BS20" s="16" t="s">
        <v>4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88"/>
    </row>
    <row r="22" spans="1:71" s="1" customFormat="1" ht="12" customHeight="1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88"/>
    </row>
    <row r="23" spans="1:71" s="1" customFormat="1" ht="47.25" customHeight="1">
      <c r="B23" s="20"/>
      <c r="C23" s="21"/>
      <c r="D23" s="21"/>
      <c r="E23" s="295" t="s">
        <v>36</v>
      </c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1"/>
      <c r="AP23" s="21"/>
      <c r="AQ23" s="21"/>
      <c r="AR23" s="19"/>
      <c r="BE23" s="288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88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88"/>
    </row>
    <row r="26" spans="1:71" s="2" customFormat="1" ht="25.9" customHeight="1">
      <c r="A26" s="33"/>
      <c r="B26" s="34"/>
      <c r="C26" s="35"/>
      <c r="D26" s="36" t="s">
        <v>37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96">
        <f>ROUND(AG54,2)</f>
        <v>0</v>
      </c>
      <c r="AL26" s="297"/>
      <c r="AM26" s="297"/>
      <c r="AN26" s="297"/>
      <c r="AO26" s="297"/>
      <c r="AP26" s="35"/>
      <c r="AQ26" s="35"/>
      <c r="AR26" s="38"/>
      <c r="BE26" s="288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88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98" t="s">
        <v>38</v>
      </c>
      <c r="M28" s="298"/>
      <c r="N28" s="298"/>
      <c r="O28" s="298"/>
      <c r="P28" s="298"/>
      <c r="Q28" s="35"/>
      <c r="R28" s="35"/>
      <c r="S28" s="35"/>
      <c r="T28" s="35"/>
      <c r="U28" s="35"/>
      <c r="V28" s="35"/>
      <c r="W28" s="298" t="s">
        <v>39</v>
      </c>
      <c r="X28" s="298"/>
      <c r="Y28" s="298"/>
      <c r="Z28" s="298"/>
      <c r="AA28" s="298"/>
      <c r="AB28" s="298"/>
      <c r="AC28" s="298"/>
      <c r="AD28" s="298"/>
      <c r="AE28" s="298"/>
      <c r="AF28" s="35"/>
      <c r="AG28" s="35"/>
      <c r="AH28" s="35"/>
      <c r="AI28" s="35"/>
      <c r="AJ28" s="35"/>
      <c r="AK28" s="298" t="s">
        <v>40</v>
      </c>
      <c r="AL28" s="298"/>
      <c r="AM28" s="298"/>
      <c r="AN28" s="298"/>
      <c r="AO28" s="298"/>
      <c r="AP28" s="35"/>
      <c r="AQ28" s="35"/>
      <c r="AR28" s="38"/>
      <c r="BE28" s="288"/>
    </row>
    <row r="29" spans="1:71" s="3" customFormat="1" ht="14.45" customHeight="1">
      <c r="B29" s="39"/>
      <c r="C29" s="40"/>
      <c r="D29" s="28" t="s">
        <v>41</v>
      </c>
      <c r="E29" s="40"/>
      <c r="F29" s="28" t="s">
        <v>42</v>
      </c>
      <c r="G29" s="40"/>
      <c r="H29" s="40"/>
      <c r="I29" s="40"/>
      <c r="J29" s="40"/>
      <c r="K29" s="40"/>
      <c r="L29" s="301">
        <v>0.21</v>
      </c>
      <c r="M29" s="300"/>
      <c r="N29" s="300"/>
      <c r="O29" s="300"/>
      <c r="P29" s="300"/>
      <c r="Q29" s="40"/>
      <c r="R29" s="40"/>
      <c r="S29" s="40"/>
      <c r="T29" s="40"/>
      <c r="U29" s="40"/>
      <c r="V29" s="40"/>
      <c r="W29" s="299">
        <f>ROUND(AZ54, 2)</f>
        <v>0</v>
      </c>
      <c r="X29" s="300"/>
      <c r="Y29" s="300"/>
      <c r="Z29" s="300"/>
      <c r="AA29" s="300"/>
      <c r="AB29" s="300"/>
      <c r="AC29" s="300"/>
      <c r="AD29" s="300"/>
      <c r="AE29" s="300"/>
      <c r="AF29" s="40"/>
      <c r="AG29" s="40"/>
      <c r="AH29" s="40"/>
      <c r="AI29" s="40"/>
      <c r="AJ29" s="40"/>
      <c r="AK29" s="299">
        <f>ROUND(AV54, 2)</f>
        <v>0</v>
      </c>
      <c r="AL29" s="300"/>
      <c r="AM29" s="300"/>
      <c r="AN29" s="300"/>
      <c r="AO29" s="300"/>
      <c r="AP29" s="40"/>
      <c r="AQ29" s="40"/>
      <c r="AR29" s="41"/>
      <c r="BE29" s="289"/>
    </row>
    <row r="30" spans="1:71" s="3" customFormat="1" ht="14.45" customHeight="1">
      <c r="B30" s="39"/>
      <c r="C30" s="40"/>
      <c r="D30" s="40"/>
      <c r="E30" s="40"/>
      <c r="F30" s="28" t="s">
        <v>43</v>
      </c>
      <c r="G30" s="40"/>
      <c r="H30" s="40"/>
      <c r="I30" s="40"/>
      <c r="J30" s="40"/>
      <c r="K30" s="40"/>
      <c r="L30" s="301">
        <v>0.15</v>
      </c>
      <c r="M30" s="300"/>
      <c r="N30" s="300"/>
      <c r="O30" s="300"/>
      <c r="P30" s="300"/>
      <c r="Q30" s="40"/>
      <c r="R30" s="40"/>
      <c r="S30" s="40"/>
      <c r="T30" s="40"/>
      <c r="U30" s="40"/>
      <c r="V30" s="40"/>
      <c r="W30" s="299">
        <f>ROUND(BA54, 2)</f>
        <v>0</v>
      </c>
      <c r="X30" s="300"/>
      <c r="Y30" s="300"/>
      <c r="Z30" s="300"/>
      <c r="AA30" s="300"/>
      <c r="AB30" s="300"/>
      <c r="AC30" s="300"/>
      <c r="AD30" s="300"/>
      <c r="AE30" s="300"/>
      <c r="AF30" s="40"/>
      <c r="AG30" s="40"/>
      <c r="AH30" s="40"/>
      <c r="AI30" s="40"/>
      <c r="AJ30" s="40"/>
      <c r="AK30" s="299">
        <f>ROUND(AW54, 2)</f>
        <v>0</v>
      </c>
      <c r="AL30" s="300"/>
      <c r="AM30" s="300"/>
      <c r="AN30" s="300"/>
      <c r="AO30" s="300"/>
      <c r="AP30" s="40"/>
      <c r="AQ30" s="40"/>
      <c r="AR30" s="41"/>
      <c r="BE30" s="289"/>
    </row>
    <row r="31" spans="1:71" s="3" customFormat="1" ht="14.45" hidden="1" customHeight="1">
      <c r="B31" s="39"/>
      <c r="C31" s="40"/>
      <c r="D31" s="40"/>
      <c r="E31" s="40"/>
      <c r="F31" s="28" t="s">
        <v>44</v>
      </c>
      <c r="G31" s="40"/>
      <c r="H31" s="40"/>
      <c r="I31" s="40"/>
      <c r="J31" s="40"/>
      <c r="K31" s="40"/>
      <c r="L31" s="301">
        <v>0.21</v>
      </c>
      <c r="M31" s="300"/>
      <c r="N31" s="300"/>
      <c r="O31" s="300"/>
      <c r="P31" s="300"/>
      <c r="Q31" s="40"/>
      <c r="R31" s="40"/>
      <c r="S31" s="40"/>
      <c r="T31" s="40"/>
      <c r="U31" s="40"/>
      <c r="V31" s="40"/>
      <c r="W31" s="299">
        <f>ROUND(BB54, 2)</f>
        <v>0</v>
      </c>
      <c r="X31" s="300"/>
      <c r="Y31" s="300"/>
      <c r="Z31" s="300"/>
      <c r="AA31" s="300"/>
      <c r="AB31" s="300"/>
      <c r="AC31" s="300"/>
      <c r="AD31" s="300"/>
      <c r="AE31" s="300"/>
      <c r="AF31" s="40"/>
      <c r="AG31" s="40"/>
      <c r="AH31" s="40"/>
      <c r="AI31" s="40"/>
      <c r="AJ31" s="40"/>
      <c r="AK31" s="299">
        <v>0</v>
      </c>
      <c r="AL31" s="300"/>
      <c r="AM31" s="300"/>
      <c r="AN31" s="300"/>
      <c r="AO31" s="300"/>
      <c r="AP31" s="40"/>
      <c r="AQ31" s="40"/>
      <c r="AR31" s="41"/>
      <c r="BE31" s="289"/>
    </row>
    <row r="32" spans="1:71" s="3" customFormat="1" ht="14.45" hidden="1" customHeight="1">
      <c r="B32" s="39"/>
      <c r="C32" s="40"/>
      <c r="D32" s="40"/>
      <c r="E32" s="40"/>
      <c r="F32" s="28" t="s">
        <v>45</v>
      </c>
      <c r="G32" s="40"/>
      <c r="H32" s="40"/>
      <c r="I32" s="40"/>
      <c r="J32" s="40"/>
      <c r="K32" s="40"/>
      <c r="L32" s="301">
        <v>0.15</v>
      </c>
      <c r="M32" s="300"/>
      <c r="N32" s="300"/>
      <c r="O32" s="300"/>
      <c r="P32" s="300"/>
      <c r="Q32" s="40"/>
      <c r="R32" s="40"/>
      <c r="S32" s="40"/>
      <c r="T32" s="40"/>
      <c r="U32" s="40"/>
      <c r="V32" s="40"/>
      <c r="W32" s="299">
        <f>ROUND(BC54, 2)</f>
        <v>0</v>
      </c>
      <c r="X32" s="300"/>
      <c r="Y32" s="300"/>
      <c r="Z32" s="300"/>
      <c r="AA32" s="300"/>
      <c r="AB32" s="300"/>
      <c r="AC32" s="300"/>
      <c r="AD32" s="300"/>
      <c r="AE32" s="300"/>
      <c r="AF32" s="40"/>
      <c r="AG32" s="40"/>
      <c r="AH32" s="40"/>
      <c r="AI32" s="40"/>
      <c r="AJ32" s="40"/>
      <c r="AK32" s="299">
        <v>0</v>
      </c>
      <c r="AL32" s="300"/>
      <c r="AM32" s="300"/>
      <c r="AN32" s="300"/>
      <c r="AO32" s="300"/>
      <c r="AP32" s="40"/>
      <c r="AQ32" s="40"/>
      <c r="AR32" s="41"/>
      <c r="BE32" s="289"/>
    </row>
    <row r="33" spans="1:57" s="3" customFormat="1" ht="14.45" hidden="1" customHeight="1">
      <c r="B33" s="39"/>
      <c r="C33" s="40"/>
      <c r="D33" s="40"/>
      <c r="E33" s="40"/>
      <c r="F33" s="28" t="s">
        <v>46</v>
      </c>
      <c r="G33" s="40"/>
      <c r="H33" s="40"/>
      <c r="I33" s="40"/>
      <c r="J33" s="40"/>
      <c r="K33" s="40"/>
      <c r="L33" s="301">
        <v>0</v>
      </c>
      <c r="M33" s="300"/>
      <c r="N33" s="300"/>
      <c r="O33" s="300"/>
      <c r="P33" s="300"/>
      <c r="Q33" s="40"/>
      <c r="R33" s="40"/>
      <c r="S33" s="40"/>
      <c r="T33" s="40"/>
      <c r="U33" s="40"/>
      <c r="V33" s="40"/>
      <c r="W33" s="299">
        <f>ROUND(BD54, 2)</f>
        <v>0</v>
      </c>
      <c r="X33" s="300"/>
      <c r="Y33" s="300"/>
      <c r="Z33" s="300"/>
      <c r="AA33" s="300"/>
      <c r="AB33" s="300"/>
      <c r="AC33" s="300"/>
      <c r="AD33" s="300"/>
      <c r="AE33" s="300"/>
      <c r="AF33" s="40"/>
      <c r="AG33" s="40"/>
      <c r="AH33" s="40"/>
      <c r="AI33" s="40"/>
      <c r="AJ33" s="40"/>
      <c r="AK33" s="299">
        <v>0</v>
      </c>
      <c r="AL33" s="300"/>
      <c r="AM33" s="300"/>
      <c r="AN33" s="300"/>
      <c r="AO33" s="300"/>
      <c r="AP33" s="40"/>
      <c r="AQ33" s="40"/>
      <c r="AR33" s="41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33"/>
    </row>
    <row r="35" spans="1:57" s="2" customFormat="1" ht="25.9" customHeight="1">
      <c r="A35" s="33"/>
      <c r="B35" s="34"/>
      <c r="C35" s="42"/>
      <c r="D35" s="43" t="s">
        <v>47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48</v>
      </c>
      <c r="U35" s="44"/>
      <c r="V35" s="44"/>
      <c r="W35" s="44"/>
      <c r="X35" s="302" t="s">
        <v>49</v>
      </c>
      <c r="Y35" s="303"/>
      <c r="Z35" s="303"/>
      <c r="AA35" s="303"/>
      <c r="AB35" s="303"/>
      <c r="AC35" s="44"/>
      <c r="AD35" s="44"/>
      <c r="AE35" s="44"/>
      <c r="AF35" s="44"/>
      <c r="AG35" s="44"/>
      <c r="AH35" s="44"/>
      <c r="AI35" s="44"/>
      <c r="AJ35" s="44"/>
      <c r="AK35" s="304">
        <f>SUM(AK26:AK33)</f>
        <v>0</v>
      </c>
      <c r="AL35" s="303"/>
      <c r="AM35" s="303"/>
      <c r="AN35" s="303"/>
      <c r="AO35" s="305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6.95" customHeight="1">
      <c r="A37" s="33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  <c r="BE37" s="33"/>
    </row>
    <row r="41" spans="1:57" s="2" customFormat="1" ht="6.95" customHeight="1">
      <c r="A41" s="33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  <c r="BE41" s="33"/>
    </row>
    <row r="42" spans="1:57" s="2" customFormat="1" ht="24.95" customHeight="1">
      <c r="A42" s="33"/>
      <c r="B42" s="34"/>
      <c r="C42" s="22" t="s">
        <v>50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  <c r="BE42" s="33"/>
    </row>
    <row r="43" spans="1:57" s="2" customFormat="1" ht="6.95" customHeight="1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  <c r="BE43" s="33"/>
    </row>
    <row r="44" spans="1:57" s="4" customFormat="1" ht="12" customHeight="1">
      <c r="B44" s="50"/>
      <c r="C44" s="28" t="s">
        <v>13</v>
      </c>
      <c r="D44" s="51"/>
      <c r="E44" s="51"/>
      <c r="F44" s="51"/>
      <c r="G44" s="51"/>
      <c r="H44" s="51"/>
      <c r="I44" s="51"/>
      <c r="J44" s="51"/>
      <c r="K44" s="51"/>
      <c r="L44" s="51" t="str">
        <f>K5</f>
        <v>VM202159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</row>
    <row r="45" spans="1:57" s="5" customFormat="1" ht="36.950000000000003" customHeight="1">
      <c r="B45" s="53"/>
      <c r="C45" s="54" t="s">
        <v>16</v>
      </c>
      <c r="D45" s="55"/>
      <c r="E45" s="55"/>
      <c r="F45" s="55"/>
      <c r="G45" s="55"/>
      <c r="H45" s="55"/>
      <c r="I45" s="55"/>
      <c r="J45" s="55"/>
      <c r="K45" s="55"/>
      <c r="L45" s="306" t="str">
        <f>K6</f>
        <v>Oprava fásády OÚ Chotusice</v>
      </c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55"/>
      <c r="AQ45" s="55"/>
      <c r="AR45" s="56"/>
    </row>
    <row r="46" spans="1:57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  <c r="BE46" s="33"/>
    </row>
    <row r="47" spans="1:57" s="2" customFormat="1" ht="12" customHeight="1">
      <c r="A47" s="33"/>
      <c r="B47" s="34"/>
      <c r="C47" s="28" t="s">
        <v>21</v>
      </c>
      <c r="D47" s="35"/>
      <c r="E47" s="35"/>
      <c r="F47" s="35"/>
      <c r="G47" s="35"/>
      <c r="H47" s="35"/>
      <c r="I47" s="35"/>
      <c r="J47" s="35"/>
      <c r="K47" s="35"/>
      <c r="L47" s="57" t="str">
        <f>IF(K8="","",K8)</f>
        <v>Chotusice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23</v>
      </c>
      <c r="AJ47" s="35"/>
      <c r="AK47" s="35"/>
      <c r="AL47" s="35"/>
      <c r="AM47" s="308" t="str">
        <f>IF(AN8= "","",AN8)</f>
        <v>28. 1. 2022</v>
      </c>
      <c r="AN47" s="308"/>
      <c r="AO47" s="35"/>
      <c r="AP47" s="35"/>
      <c r="AQ47" s="35"/>
      <c r="AR47" s="38"/>
      <c r="BE47" s="33"/>
    </row>
    <row r="48" spans="1:57" s="2" customFormat="1" ht="6.95" customHeight="1">
      <c r="A48" s="33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  <c r="BE48" s="33"/>
    </row>
    <row r="49" spans="1:91" s="2" customFormat="1" ht="15.2" customHeight="1">
      <c r="A49" s="33"/>
      <c r="B49" s="34"/>
      <c r="C49" s="28" t="s">
        <v>25</v>
      </c>
      <c r="D49" s="35"/>
      <c r="E49" s="35"/>
      <c r="F49" s="35"/>
      <c r="G49" s="35"/>
      <c r="H49" s="35"/>
      <c r="I49" s="35"/>
      <c r="J49" s="35"/>
      <c r="K49" s="35"/>
      <c r="L49" s="51" t="str">
        <f>IF(E11= "","",E11)</f>
        <v>Obec Chotusice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31</v>
      </c>
      <c r="AJ49" s="35"/>
      <c r="AK49" s="35"/>
      <c r="AL49" s="35"/>
      <c r="AM49" s="309" t="str">
        <f>IF(E17="","",E17)</f>
        <v>Ing. Vojtěch Merenus</v>
      </c>
      <c r="AN49" s="310"/>
      <c r="AO49" s="310"/>
      <c r="AP49" s="310"/>
      <c r="AQ49" s="35"/>
      <c r="AR49" s="38"/>
      <c r="AS49" s="311" t="s">
        <v>51</v>
      </c>
      <c r="AT49" s="312"/>
      <c r="AU49" s="59"/>
      <c r="AV49" s="59"/>
      <c r="AW49" s="59"/>
      <c r="AX49" s="59"/>
      <c r="AY49" s="59"/>
      <c r="AZ49" s="59"/>
      <c r="BA49" s="59"/>
      <c r="BB49" s="59"/>
      <c r="BC49" s="59"/>
      <c r="BD49" s="60"/>
      <c r="BE49" s="33"/>
    </row>
    <row r="50" spans="1:91" s="2" customFormat="1" ht="15.2" customHeight="1">
      <c r="A50" s="33"/>
      <c r="B50" s="34"/>
      <c r="C50" s="28" t="s">
        <v>29</v>
      </c>
      <c r="D50" s="35"/>
      <c r="E50" s="35"/>
      <c r="F50" s="35"/>
      <c r="G50" s="35"/>
      <c r="H50" s="35"/>
      <c r="I50" s="35"/>
      <c r="J50" s="35"/>
      <c r="K50" s="35"/>
      <c r="L50" s="51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34</v>
      </c>
      <c r="AJ50" s="35"/>
      <c r="AK50" s="35"/>
      <c r="AL50" s="35"/>
      <c r="AM50" s="309" t="str">
        <f>IF(E20="","",E20)</f>
        <v>Ing. Vojtěch Merenus</v>
      </c>
      <c r="AN50" s="310"/>
      <c r="AO50" s="310"/>
      <c r="AP50" s="310"/>
      <c r="AQ50" s="35"/>
      <c r="AR50" s="38"/>
      <c r="AS50" s="313"/>
      <c r="AT50" s="314"/>
      <c r="AU50" s="61"/>
      <c r="AV50" s="61"/>
      <c r="AW50" s="61"/>
      <c r="AX50" s="61"/>
      <c r="AY50" s="61"/>
      <c r="AZ50" s="61"/>
      <c r="BA50" s="61"/>
      <c r="BB50" s="61"/>
      <c r="BC50" s="61"/>
      <c r="BD50" s="62"/>
      <c r="BE50" s="33"/>
    </row>
    <row r="51" spans="1:91" s="2" customFormat="1" ht="10.9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15"/>
      <c r="AT51" s="316"/>
      <c r="AU51" s="63"/>
      <c r="AV51" s="63"/>
      <c r="AW51" s="63"/>
      <c r="AX51" s="63"/>
      <c r="AY51" s="63"/>
      <c r="AZ51" s="63"/>
      <c r="BA51" s="63"/>
      <c r="BB51" s="63"/>
      <c r="BC51" s="63"/>
      <c r="BD51" s="64"/>
      <c r="BE51" s="33"/>
    </row>
    <row r="52" spans="1:91" s="2" customFormat="1" ht="29.25" customHeight="1">
      <c r="A52" s="33"/>
      <c r="B52" s="34"/>
      <c r="C52" s="317" t="s">
        <v>52</v>
      </c>
      <c r="D52" s="318"/>
      <c r="E52" s="318"/>
      <c r="F52" s="318"/>
      <c r="G52" s="318"/>
      <c r="H52" s="65"/>
      <c r="I52" s="319" t="s">
        <v>53</v>
      </c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20" t="s">
        <v>54</v>
      </c>
      <c r="AH52" s="318"/>
      <c r="AI52" s="318"/>
      <c r="AJ52" s="318"/>
      <c r="AK52" s="318"/>
      <c r="AL52" s="318"/>
      <c r="AM52" s="318"/>
      <c r="AN52" s="319" t="s">
        <v>55</v>
      </c>
      <c r="AO52" s="318"/>
      <c r="AP52" s="318"/>
      <c r="AQ52" s="66" t="s">
        <v>56</v>
      </c>
      <c r="AR52" s="38"/>
      <c r="AS52" s="67" t="s">
        <v>57</v>
      </c>
      <c r="AT52" s="68" t="s">
        <v>58</v>
      </c>
      <c r="AU52" s="68" t="s">
        <v>59</v>
      </c>
      <c r="AV52" s="68" t="s">
        <v>60</v>
      </c>
      <c r="AW52" s="68" t="s">
        <v>61</v>
      </c>
      <c r="AX52" s="68" t="s">
        <v>62</v>
      </c>
      <c r="AY52" s="68" t="s">
        <v>63</v>
      </c>
      <c r="AZ52" s="68" t="s">
        <v>64</v>
      </c>
      <c r="BA52" s="68" t="s">
        <v>65</v>
      </c>
      <c r="BB52" s="68" t="s">
        <v>66</v>
      </c>
      <c r="BC52" s="68" t="s">
        <v>67</v>
      </c>
      <c r="BD52" s="69" t="s">
        <v>68</v>
      </c>
      <c r="BE52" s="33"/>
    </row>
    <row r="53" spans="1:91" s="2" customFormat="1" ht="10.9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70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2"/>
      <c r="BE53" s="33"/>
    </row>
    <row r="54" spans="1:91" s="6" customFormat="1" ht="32.450000000000003" customHeight="1">
      <c r="B54" s="73"/>
      <c r="C54" s="74" t="s">
        <v>69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324">
        <f>ROUND(SUM(AG55:AG56),2)</f>
        <v>0</v>
      </c>
      <c r="AH54" s="324"/>
      <c r="AI54" s="324"/>
      <c r="AJ54" s="324"/>
      <c r="AK54" s="324"/>
      <c r="AL54" s="324"/>
      <c r="AM54" s="324"/>
      <c r="AN54" s="325">
        <f>SUM(AG54,AT54)</f>
        <v>0</v>
      </c>
      <c r="AO54" s="325"/>
      <c r="AP54" s="325"/>
      <c r="AQ54" s="77" t="s">
        <v>19</v>
      </c>
      <c r="AR54" s="78"/>
      <c r="AS54" s="79">
        <f>ROUND(SUM(AS55:AS56),2)</f>
        <v>0</v>
      </c>
      <c r="AT54" s="80">
        <f>ROUND(SUM(AV54:AW54),2)</f>
        <v>0</v>
      </c>
      <c r="AU54" s="81">
        <f>ROUND(SUM(AU55:AU56),5)</f>
        <v>0</v>
      </c>
      <c r="AV54" s="80">
        <f>ROUND(AZ54*L29,2)</f>
        <v>0</v>
      </c>
      <c r="AW54" s="80">
        <f>ROUND(BA54*L30,2)</f>
        <v>0</v>
      </c>
      <c r="AX54" s="80">
        <f>ROUND(BB54*L29,2)</f>
        <v>0</v>
      </c>
      <c r="AY54" s="80">
        <f>ROUND(BC54*L30,2)</f>
        <v>0</v>
      </c>
      <c r="AZ54" s="80">
        <f>ROUND(SUM(AZ55:AZ56),2)</f>
        <v>0</v>
      </c>
      <c r="BA54" s="80">
        <f>ROUND(SUM(BA55:BA56),2)</f>
        <v>0</v>
      </c>
      <c r="BB54" s="80">
        <f>ROUND(SUM(BB55:BB56),2)</f>
        <v>0</v>
      </c>
      <c r="BC54" s="80">
        <f>ROUND(SUM(BC55:BC56),2)</f>
        <v>0</v>
      </c>
      <c r="BD54" s="82">
        <f>ROUND(SUM(BD55:BD56),2)</f>
        <v>0</v>
      </c>
      <c r="BS54" s="83" t="s">
        <v>70</v>
      </c>
      <c r="BT54" s="83" t="s">
        <v>71</v>
      </c>
      <c r="BU54" s="84" t="s">
        <v>72</v>
      </c>
      <c r="BV54" s="83" t="s">
        <v>73</v>
      </c>
      <c r="BW54" s="83" t="s">
        <v>5</v>
      </c>
      <c r="BX54" s="83" t="s">
        <v>74</v>
      </c>
      <c r="CL54" s="83" t="s">
        <v>19</v>
      </c>
    </row>
    <row r="55" spans="1:91" s="7" customFormat="1" ht="16.5" customHeight="1">
      <c r="A55" s="85" t="s">
        <v>75</v>
      </c>
      <c r="B55" s="86"/>
      <c r="C55" s="87"/>
      <c r="D55" s="323" t="s">
        <v>71</v>
      </c>
      <c r="E55" s="323"/>
      <c r="F55" s="323"/>
      <c r="G55" s="323"/>
      <c r="H55" s="323"/>
      <c r="I55" s="88"/>
      <c r="J55" s="323" t="s">
        <v>76</v>
      </c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1">
        <f>'0 - Přípravné práce, zaří...'!J30</f>
        <v>0</v>
      </c>
      <c r="AH55" s="322"/>
      <c r="AI55" s="322"/>
      <c r="AJ55" s="322"/>
      <c r="AK55" s="322"/>
      <c r="AL55" s="322"/>
      <c r="AM55" s="322"/>
      <c r="AN55" s="321">
        <f>SUM(AG55,AT55)</f>
        <v>0</v>
      </c>
      <c r="AO55" s="322"/>
      <c r="AP55" s="322"/>
      <c r="AQ55" s="89" t="s">
        <v>77</v>
      </c>
      <c r="AR55" s="90"/>
      <c r="AS55" s="91">
        <v>0</v>
      </c>
      <c r="AT55" s="92">
        <f>ROUND(SUM(AV55:AW55),2)</f>
        <v>0</v>
      </c>
      <c r="AU55" s="93">
        <f>'0 - Přípravné práce, zaří...'!P85</f>
        <v>0</v>
      </c>
      <c r="AV55" s="92">
        <f>'0 - Přípravné práce, zaří...'!J33</f>
        <v>0</v>
      </c>
      <c r="AW55" s="92">
        <f>'0 - Přípravné práce, zaří...'!J34</f>
        <v>0</v>
      </c>
      <c r="AX55" s="92">
        <f>'0 - Přípravné práce, zaří...'!J35</f>
        <v>0</v>
      </c>
      <c r="AY55" s="92">
        <f>'0 - Přípravné práce, zaří...'!J36</f>
        <v>0</v>
      </c>
      <c r="AZ55" s="92">
        <f>'0 - Přípravné práce, zaří...'!F33</f>
        <v>0</v>
      </c>
      <c r="BA55" s="92">
        <f>'0 - Přípravné práce, zaří...'!F34</f>
        <v>0</v>
      </c>
      <c r="BB55" s="92">
        <f>'0 - Přípravné práce, zaří...'!F35</f>
        <v>0</v>
      </c>
      <c r="BC55" s="92">
        <f>'0 - Přípravné práce, zaří...'!F36</f>
        <v>0</v>
      </c>
      <c r="BD55" s="94">
        <f>'0 - Přípravné práce, zaří...'!F37</f>
        <v>0</v>
      </c>
      <c r="BT55" s="95" t="s">
        <v>78</v>
      </c>
      <c r="BV55" s="95" t="s">
        <v>73</v>
      </c>
      <c r="BW55" s="95" t="s">
        <v>79</v>
      </c>
      <c r="BX55" s="95" t="s">
        <v>5</v>
      </c>
      <c r="CL55" s="95" t="s">
        <v>19</v>
      </c>
      <c r="CM55" s="95" t="s">
        <v>80</v>
      </c>
    </row>
    <row r="56" spans="1:91" s="7" customFormat="1" ht="16.5" customHeight="1">
      <c r="A56" s="85" t="s">
        <v>75</v>
      </c>
      <c r="B56" s="86"/>
      <c r="C56" s="87"/>
      <c r="D56" s="323" t="s">
        <v>78</v>
      </c>
      <c r="E56" s="323"/>
      <c r="F56" s="323"/>
      <c r="G56" s="323"/>
      <c r="H56" s="323"/>
      <c r="I56" s="88"/>
      <c r="J56" s="323" t="s">
        <v>81</v>
      </c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1">
        <f>'1 - Oprava fasády'!J30</f>
        <v>0</v>
      </c>
      <c r="AH56" s="322"/>
      <c r="AI56" s="322"/>
      <c r="AJ56" s="322"/>
      <c r="AK56" s="322"/>
      <c r="AL56" s="322"/>
      <c r="AM56" s="322"/>
      <c r="AN56" s="321">
        <f>SUM(AG56,AT56)</f>
        <v>0</v>
      </c>
      <c r="AO56" s="322"/>
      <c r="AP56" s="322"/>
      <c r="AQ56" s="89" t="s">
        <v>77</v>
      </c>
      <c r="AR56" s="90"/>
      <c r="AS56" s="96">
        <v>0</v>
      </c>
      <c r="AT56" s="97">
        <f>ROUND(SUM(AV56:AW56),2)</f>
        <v>0</v>
      </c>
      <c r="AU56" s="98">
        <f>'1 - Oprava fasády'!P90</f>
        <v>0</v>
      </c>
      <c r="AV56" s="97">
        <f>'1 - Oprava fasády'!J33</f>
        <v>0</v>
      </c>
      <c r="AW56" s="97">
        <f>'1 - Oprava fasády'!J34</f>
        <v>0</v>
      </c>
      <c r="AX56" s="97">
        <f>'1 - Oprava fasády'!J35</f>
        <v>0</v>
      </c>
      <c r="AY56" s="97">
        <f>'1 - Oprava fasády'!J36</f>
        <v>0</v>
      </c>
      <c r="AZ56" s="97">
        <f>'1 - Oprava fasády'!F33</f>
        <v>0</v>
      </c>
      <c r="BA56" s="97">
        <f>'1 - Oprava fasády'!F34</f>
        <v>0</v>
      </c>
      <c r="BB56" s="97">
        <f>'1 - Oprava fasády'!F35</f>
        <v>0</v>
      </c>
      <c r="BC56" s="97">
        <f>'1 - Oprava fasády'!F36</f>
        <v>0</v>
      </c>
      <c r="BD56" s="99">
        <f>'1 - Oprava fasády'!F37</f>
        <v>0</v>
      </c>
      <c r="BT56" s="95" t="s">
        <v>78</v>
      </c>
      <c r="BV56" s="95" t="s">
        <v>73</v>
      </c>
      <c r="BW56" s="95" t="s">
        <v>82</v>
      </c>
      <c r="BX56" s="95" t="s">
        <v>5</v>
      </c>
      <c r="CL56" s="95" t="s">
        <v>19</v>
      </c>
      <c r="CM56" s="95" t="s">
        <v>80</v>
      </c>
    </row>
    <row r="57" spans="1:91" s="2" customFormat="1" ht="30" customHeight="1">
      <c r="A57" s="33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8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91" s="2" customFormat="1" ht="6.95" customHeight="1">
      <c r="A58" s="33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38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</sheetData>
  <sheetProtection algorithmName="SHA-512" hashValue="hZpxMCAS8WJSRABtIL+9vCvjR+QqXsNqlDMkZTaIg2IG3GfMRgXy+yebeUWPWu+wC2WiX0oyUsR6a3fB2Jq/Tg==" saltValue="FCqYJN7CAej4xRMjrdPRBGaimV0PsLCnqMnwiv4ZWHmiTEqxhjgbWa1Tg1FwjT1VW9GalpiTBvIrZ+M18eZjtA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0 - Přípravné práce, zaří...'!C2" display="/" xr:uid="{00000000-0004-0000-0000-000000000000}"/>
    <hyperlink ref="A56" location="'1 - Oprava fasády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02"/>
  <sheetViews>
    <sheetView showGridLines="0" topLeftCell="A69" workbookViewId="0">
      <selection activeCell="F97" sqref="F9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AT2" s="16" t="s">
        <v>79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9"/>
      <c r="AT3" s="16" t="s">
        <v>80</v>
      </c>
    </row>
    <row r="4" spans="1:46" s="1" customFormat="1" ht="24.95" customHeight="1">
      <c r="B4" s="19"/>
      <c r="D4" s="102" t="s">
        <v>83</v>
      </c>
      <c r="L4" s="19"/>
      <c r="M4" s="103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4" t="s">
        <v>16</v>
      </c>
      <c r="L6" s="19"/>
    </row>
    <row r="7" spans="1:46" s="1" customFormat="1" ht="16.5" customHeight="1">
      <c r="B7" s="19"/>
      <c r="E7" s="327" t="str">
        <f>'Rekapitulace stavby'!K6</f>
        <v>Oprava fásády OÚ Chotusice</v>
      </c>
      <c r="F7" s="328"/>
      <c r="G7" s="328"/>
      <c r="H7" s="328"/>
      <c r="L7" s="19"/>
    </row>
    <row r="8" spans="1:46" s="2" customFormat="1" ht="12" customHeight="1">
      <c r="A8" s="33"/>
      <c r="B8" s="38"/>
      <c r="C8" s="33"/>
      <c r="D8" s="104" t="s">
        <v>84</v>
      </c>
      <c r="E8" s="33"/>
      <c r="F8" s="33"/>
      <c r="G8" s="33"/>
      <c r="H8" s="33"/>
      <c r="I8" s="33"/>
      <c r="J8" s="33"/>
      <c r="K8" s="33"/>
      <c r="L8" s="10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29" t="s">
        <v>85</v>
      </c>
      <c r="F9" s="330"/>
      <c r="G9" s="330"/>
      <c r="H9" s="330"/>
      <c r="I9" s="33"/>
      <c r="J9" s="33"/>
      <c r="K9" s="33"/>
      <c r="L9" s="10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10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4" t="s">
        <v>18</v>
      </c>
      <c r="E11" s="33"/>
      <c r="F11" s="106" t="s">
        <v>19</v>
      </c>
      <c r="G11" s="33"/>
      <c r="H11" s="33"/>
      <c r="I11" s="104" t="s">
        <v>20</v>
      </c>
      <c r="J11" s="106" t="s">
        <v>19</v>
      </c>
      <c r="K11" s="33"/>
      <c r="L11" s="10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4" t="s">
        <v>21</v>
      </c>
      <c r="E12" s="33"/>
      <c r="F12" s="106" t="s">
        <v>22</v>
      </c>
      <c r="G12" s="33"/>
      <c r="H12" s="33"/>
      <c r="I12" s="104" t="s">
        <v>23</v>
      </c>
      <c r="J12" s="107" t="str">
        <f>'Rekapitulace stavby'!AN8</f>
        <v>28. 1. 2022</v>
      </c>
      <c r="K12" s="33"/>
      <c r="L12" s="10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10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4" t="s">
        <v>25</v>
      </c>
      <c r="E14" s="33"/>
      <c r="F14" s="33"/>
      <c r="G14" s="33"/>
      <c r="H14" s="33"/>
      <c r="I14" s="104" t="s">
        <v>26</v>
      </c>
      <c r="J14" s="106" t="s">
        <v>19</v>
      </c>
      <c r="K14" s="33"/>
      <c r="L14" s="10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6" t="s">
        <v>27</v>
      </c>
      <c r="F15" s="33"/>
      <c r="G15" s="33"/>
      <c r="H15" s="33"/>
      <c r="I15" s="104" t="s">
        <v>28</v>
      </c>
      <c r="J15" s="106" t="s">
        <v>19</v>
      </c>
      <c r="K15" s="33"/>
      <c r="L15" s="10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10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4" t="s">
        <v>29</v>
      </c>
      <c r="E17" s="33"/>
      <c r="F17" s="33"/>
      <c r="G17" s="33"/>
      <c r="H17" s="33"/>
      <c r="I17" s="104" t="s">
        <v>26</v>
      </c>
      <c r="J17" s="29" t="str">
        <f>'Rekapitulace stavby'!AN13</f>
        <v>Vyplň údaj</v>
      </c>
      <c r="K17" s="33"/>
      <c r="L17" s="10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31" t="str">
        <f>'Rekapitulace stavby'!E14</f>
        <v>Vyplň údaj</v>
      </c>
      <c r="F18" s="332"/>
      <c r="G18" s="332"/>
      <c r="H18" s="332"/>
      <c r="I18" s="104" t="s">
        <v>28</v>
      </c>
      <c r="J18" s="29" t="str">
        <f>'Rekapitulace stavby'!AN14</f>
        <v>Vyplň údaj</v>
      </c>
      <c r="K18" s="33"/>
      <c r="L18" s="10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10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4" t="s">
        <v>31</v>
      </c>
      <c r="E20" s="33"/>
      <c r="F20" s="33"/>
      <c r="G20" s="33"/>
      <c r="H20" s="33"/>
      <c r="I20" s="104" t="s">
        <v>26</v>
      </c>
      <c r="J20" s="106" t="s">
        <v>19</v>
      </c>
      <c r="K20" s="33"/>
      <c r="L20" s="10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6" t="s">
        <v>32</v>
      </c>
      <c r="F21" s="33"/>
      <c r="G21" s="33"/>
      <c r="H21" s="33"/>
      <c r="I21" s="104" t="s">
        <v>28</v>
      </c>
      <c r="J21" s="106" t="s">
        <v>19</v>
      </c>
      <c r="K21" s="33"/>
      <c r="L21" s="10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10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4" t="s">
        <v>34</v>
      </c>
      <c r="E23" s="33"/>
      <c r="F23" s="33"/>
      <c r="G23" s="33"/>
      <c r="H23" s="33"/>
      <c r="I23" s="104" t="s">
        <v>26</v>
      </c>
      <c r="J23" s="106" t="s">
        <v>19</v>
      </c>
      <c r="K23" s="33"/>
      <c r="L23" s="10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6" t="s">
        <v>32</v>
      </c>
      <c r="F24" s="33"/>
      <c r="G24" s="33"/>
      <c r="H24" s="33"/>
      <c r="I24" s="104" t="s">
        <v>28</v>
      </c>
      <c r="J24" s="106" t="s">
        <v>19</v>
      </c>
      <c r="K24" s="33"/>
      <c r="L24" s="10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10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4" t="s">
        <v>35</v>
      </c>
      <c r="E26" s="33"/>
      <c r="F26" s="33"/>
      <c r="G26" s="33"/>
      <c r="H26" s="33"/>
      <c r="I26" s="33"/>
      <c r="J26" s="33"/>
      <c r="K26" s="33"/>
      <c r="L26" s="10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8"/>
      <c r="B27" s="109"/>
      <c r="C27" s="108"/>
      <c r="D27" s="108"/>
      <c r="E27" s="333" t="s">
        <v>19</v>
      </c>
      <c r="F27" s="333"/>
      <c r="G27" s="333"/>
      <c r="H27" s="333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10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1"/>
      <c r="E29" s="111"/>
      <c r="F29" s="111"/>
      <c r="G29" s="111"/>
      <c r="H29" s="111"/>
      <c r="I29" s="111"/>
      <c r="J29" s="111"/>
      <c r="K29" s="111"/>
      <c r="L29" s="10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2" t="s">
        <v>37</v>
      </c>
      <c r="E30" s="33"/>
      <c r="F30" s="33"/>
      <c r="G30" s="33"/>
      <c r="H30" s="33"/>
      <c r="I30" s="33"/>
      <c r="J30" s="113">
        <f>ROUND(J85, 2)</f>
        <v>0</v>
      </c>
      <c r="K30" s="33"/>
      <c r="L30" s="10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1"/>
      <c r="E31" s="111"/>
      <c r="F31" s="111"/>
      <c r="G31" s="111"/>
      <c r="H31" s="111"/>
      <c r="I31" s="111"/>
      <c r="J31" s="111"/>
      <c r="K31" s="111"/>
      <c r="L31" s="10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4" t="s">
        <v>39</v>
      </c>
      <c r="G32" s="33"/>
      <c r="H32" s="33"/>
      <c r="I32" s="114" t="s">
        <v>38</v>
      </c>
      <c r="J32" s="114" t="s">
        <v>40</v>
      </c>
      <c r="K32" s="33"/>
      <c r="L32" s="10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5" t="s">
        <v>41</v>
      </c>
      <c r="E33" s="104" t="s">
        <v>42</v>
      </c>
      <c r="F33" s="116">
        <f>ROUND((SUM(BE85:BE101)),  2)</f>
        <v>0</v>
      </c>
      <c r="G33" s="33"/>
      <c r="H33" s="33"/>
      <c r="I33" s="117">
        <v>0.21</v>
      </c>
      <c r="J33" s="116">
        <f>ROUND(((SUM(BE85:BE101))*I33),  2)</f>
        <v>0</v>
      </c>
      <c r="K33" s="33"/>
      <c r="L33" s="10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4" t="s">
        <v>43</v>
      </c>
      <c r="F34" s="116">
        <f>ROUND((SUM(BF85:BF101)),  2)</f>
        <v>0</v>
      </c>
      <c r="G34" s="33"/>
      <c r="H34" s="33"/>
      <c r="I34" s="117">
        <v>0.15</v>
      </c>
      <c r="J34" s="116">
        <f>ROUND(((SUM(BF85:BF101))*I34),  2)</f>
        <v>0</v>
      </c>
      <c r="K34" s="33"/>
      <c r="L34" s="10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4" t="s">
        <v>44</v>
      </c>
      <c r="F35" s="116">
        <f>ROUND((SUM(BG85:BG101)),  2)</f>
        <v>0</v>
      </c>
      <c r="G35" s="33"/>
      <c r="H35" s="33"/>
      <c r="I35" s="117">
        <v>0.21</v>
      </c>
      <c r="J35" s="116">
        <f>0</f>
        <v>0</v>
      </c>
      <c r="K35" s="33"/>
      <c r="L35" s="10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4" t="s">
        <v>45</v>
      </c>
      <c r="F36" s="116">
        <f>ROUND((SUM(BH85:BH101)),  2)</f>
        <v>0</v>
      </c>
      <c r="G36" s="33"/>
      <c r="H36" s="33"/>
      <c r="I36" s="117">
        <v>0.15</v>
      </c>
      <c r="J36" s="116">
        <f>0</f>
        <v>0</v>
      </c>
      <c r="K36" s="33"/>
      <c r="L36" s="10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4" t="s">
        <v>46</v>
      </c>
      <c r="F37" s="116">
        <f>ROUND((SUM(BI85:BI101)),  2)</f>
        <v>0</v>
      </c>
      <c r="G37" s="33"/>
      <c r="H37" s="33"/>
      <c r="I37" s="117">
        <v>0</v>
      </c>
      <c r="J37" s="116">
        <f>0</f>
        <v>0</v>
      </c>
      <c r="K37" s="33"/>
      <c r="L37" s="10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10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18"/>
      <c r="D39" s="119" t="s">
        <v>47</v>
      </c>
      <c r="E39" s="120"/>
      <c r="F39" s="120"/>
      <c r="G39" s="121" t="s">
        <v>48</v>
      </c>
      <c r="H39" s="122" t="s">
        <v>49</v>
      </c>
      <c r="I39" s="120"/>
      <c r="J39" s="123">
        <f>SUM(J30:J37)</f>
        <v>0</v>
      </c>
      <c r="K39" s="124"/>
      <c r="L39" s="10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0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0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86</v>
      </c>
      <c r="D45" s="35"/>
      <c r="E45" s="35"/>
      <c r="F45" s="35"/>
      <c r="G45" s="35"/>
      <c r="H45" s="35"/>
      <c r="I45" s="35"/>
      <c r="J45" s="35"/>
      <c r="K45" s="35"/>
      <c r="L45" s="10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10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16</v>
      </c>
      <c r="D47" s="35"/>
      <c r="E47" s="35"/>
      <c r="F47" s="35"/>
      <c r="G47" s="35"/>
      <c r="H47" s="35"/>
      <c r="I47" s="35"/>
      <c r="J47" s="35"/>
      <c r="K47" s="35"/>
      <c r="L47" s="10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5"/>
      <c r="D48" s="35"/>
      <c r="E48" s="334" t="str">
        <f>E7</f>
        <v>Oprava fásády OÚ Chotusice</v>
      </c>
      <c r="F48" s="335"/>
      <c r="G48" s="335"/>
      <c r="H48" s="335"/>
      <c r="I48" s="35"/>
      <c r="J48" s="35"/>
      <c r="K48" s="35"/>
      <c r="L48" s="10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84</v>
      </c>
      <c r="D49" s="35"/>
      <c r="E49" s="35"/>
      <c r="F49" s="35"/>
      <c r="G49" s="35"/>
      <c r="H49" s="35"/>
      <c r="I49" s="35"/>
      <c r="J49" s="35"/>
      <c r="K49" s="35"/>
      <c r="L49" s="10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5"/>
      <c r="D50" s="35"/>
      <c r="E50" s="306" t="str">
        <f>E9</f>
        <v>0 - Přípravné práce, zařízení staveniště</v>
      </c>
      <c r="F50" s="336"/>
      <c r="G50" s="336"/>
      <c r="H50" s="336"/>
      <c r="I50" s="35"/>
      <c r="J50" s="35"/>
      <c r="K50" s="35"/>
      <c r="L50" s="10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10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5"/>
      <c r="E52" s="35"/>
      <c r="F52" s="26" t="str">
        <f>F12</f>
        <v>Chotusice</v>
      </c>
      <c r="G52" s="35"/>
      <c r="H52" s="35"/>
      <c r="I52" s="28" t="s">
        <v>23</v>
      </c>
      <c r="J52" s="58" t="str">
        <f>IF(J12="","",J12)</f>
        <v>28. 1. 2022</v>
      </c>
      <c r="K52" s="35"/>
      <c r="L52" s="10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10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15.2" customHeight="1">
      <c r="A54" s="33"/>
      <c r="B54" s="34"/>
      <c r="C54" s="28" t="s">
        <v>25</v>
      </c>
      <c r="D54" s="35"/>
      <c r="E54" s="35"/>
      <c r="F54" s="26" t="str">
        <f>E15</f>
        <v>Obec Chotusice</v>
      </c>
      <c r="G54" s="35"/>
      <c r="H54" s="35"/>
      <c r="I54" s="28" t="s">
        <v>31</v>
      </c>
      <c r="J54" s="31" t="str">
        <f>E21</f>
        <v>Ing. Vojtěch Merenus</v>
      </c>
      <c r="K54" s="35"/>
      <c r="L54" s="10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29</v>
      </c>
      <c r="D55" s="35"/>
      <c r="E55" s="35"/>
      <c r="F55" s="26" t="str">
        <f>IF(E18="","",E18)</f>
        <v>Vyplň údaj</v>
      </c>
      <c r="G55" s="35"/>
      <c r="H55" s="35"/>
      <c r="I55" s="28" t="s">
        <v>34</v>
      </c>
      <c r="J55" s="31" t="str">
        <f>E24</f>
        <v>Ing. Vojtěch Merenus</v>
      </c>
      <c r="K55" s="35"/>
      <c r="L55" s="10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10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29" t="s">
        <v>87</v>
      </c>
      <c r="D57" s="130"/>
      <c r="E57" s="130"/>
      <c r="F57" s="130"/>
      <c r="G57" s="130"/>
      <c r="H57" s="130"/>
      <c r="I57" s="130"/>
      <c r="J57" s="131" t="s">
        <v>88</v>
      </c>
      <c r="K57" s="130"/>
      <c r="L57" s="10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10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32" t="s">
        <v>69</v>
      </c>
      <c r="D59" s="35"/>
      <c r="E59" s="35"/>
      <c r="F59" s="35"/>
      <c r="G59" s="35"/>
      <c r="H59" s="35"/>
      <c r="I59" s="35"/>
      <c r="J59" s="76">
        <f>J85</f>
        <v>0</v>
      </c>
      <c r="K59" s="35"/>
      <c r="L59" s="10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6" t="s">
        <v>89</v>
      </c>
    </row>
    <row r="60" spans="1:47" s="9" customFormat="1" ht="24.95" customHeight="1">
      <c r="B60" s="133"/>
      <c r="C60" s="134"/>
      <c r="D60" s="135" t="s">
        <v>90</v>
      </c>
      <c r="E60" s="136"/>
      <c r="F60" s="136"/>
      <c r="G60" s="136"/>
      <c r="H60" s="136"/>
      <c r="I60" s="136"/>
      <c r="J60" s="137">
        <f>J86</f>
        <v>0</v>
      </c>
      <c r="K60" s="134"/>
      <c r="L60" s="138"/>
    </row>
    <row r="61" spans="1:47" s="10" customFormat="1" ht="19.899999999999999" customHeight="1">
      <c r="B61" s="139"/>
      <c r="C61" s="140"/>
      <c r="D61" s="141" t="s">
        <v>91</v>
      </c>
      <c r="E61" s="142"/>
      <c r="F61" s="142"/>
      <c r="G61" s="142"/>
      <c r="H61" s="142"/>
      <c r="I61" s="142"/>
      <c r="J61" s="143">
        <f>J87</f>
        <v>0</v>
      </c>
      <c r="K61" s="140"/>
      <c r="L61" s="144"/>
    </row>
    <row r="62" spans="1:47" s="9" customFormat="1" ht="24.95" customHeight="1">
      <c r="B62" s="133"/>
      <c r="C62" s="134"/>
      <c r="D62" s="135" t="s">
        <v>92</v>
      </c>
      <c r="E62" s="136"/>
      <c r="F62" s="136"/>
      <c r="G62" s="136"/>
      <c r="H62" s="136"/>
      <c r="I62" s="136"/>
      <c r="J62" s="137">
        <f>J88</f>
        <v>0</v>
      </c>
      <c r="K62" s="134"/>
      <c r="L62" s="138"/>
    </row>
    <row r="63" spans="1:47" s="10" customFormat="1" ht="19.899999999999999" customHeight="1">
      <c r="B63" s="139"/>
      <c r="C63" s="140"/>
      <c r="D63" s="141" t="s">
        <v>93</v>
      </c>
      <c r="E63" s="142"/>
      <c r="F63" s="142"/>
      <c r="G63" s="142"/>
      <c r="H63" s="142"/>
      <c r="I63" s="142"/>
      <c r="J63" s="143">
        <f>J89</f>
        <v>0</v>
      </c>
      <c r="K63" s="140"/>
      <c r="L63" s="144"/>
    </row>
    <row r="64" spans="1:47" s="10" customFormat="1" ht="19.899999999999999" customHeight="1">
      <c r="B64" s="139"/>
      <c r="C64" s="140"/>
      <c r="D64" s="141" t="s">
        <v>94</v>
      </c>
      <c r="E64" s="142"/>
      <c r="F64" s="142"/>
      <c r="G64" s="142"/>
      <c r="H64" s="142"/>
      <c r="I64" s="142"/>
      <c r="J64" s="143">
        <f>J92</f>
        <v>0</v>
      </c>
      <c r="K64" s="140"/>
      <c r="L64" s="144"/>
    </row>
    <row r="65" spans="1:31" s="10" customFormat="1" ht="19.899999999999999" customHeight="1">
      <c r="B65" s="139"/>
      <c r="C65" s="140"/>
      <c r="D65" s="141" t="s">
        <v>95</v>
      </c>
      <c r="E65" s="142"/>
      <c r="F65" s="142"/>
      <c r="G65" s="142"/>
      <c r="H65" s="142"/>
      <c r="I65" s="142"/>
      <c r="J65" s="143">
        <f>J95</f>
        <v>0</v>
      </c>
      <c r="K65" s="140"/>
      <c r="L65" s="144"/>
    </row>
    <row r="66" spans="1:31" s="2" customFormat="1" ht="21.75" customHeight="1">
      <c r="A66" s="33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105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31" s="2" customFormat="1" ht="6.95" customHeight="1">
      <c r="A67" s="33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105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71" spans="1:31" s="2" customFormat="1" ht="6.95" customHeight="1">
      <c r="A71" s="33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105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24.95" customHeight="1">
      <c r="A72" s="33"/>
      <c r="B72" s="34"/>
      <c r="C72" s="22" t="s">
        <v>96</v>
      </c>
      <c r="D72" s="35"/>
      <c r="E72" s="35"/>
      <c r="F72" s="35"/>
      <c r="G72" s="35"/>
      <c r="H72" s="35"/>
      <c r="I72" s="35"/>
      <c r="J72" s="35"/>
      <c r="K72" s="35"/>
      <c r="L72" s="105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105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2" customHeight="1">
      <c r="A74" s="33"/>
      <c r="B74" s="34"/>
      <c r="C74" s="28" t="s">
        <v>16</v>
      </c>
      <c r="D74" s="35"/>
      <c r="E74" s="35"/>
      <c r="F74" s="35"/>
      <c r="G74" s="35"/>
      <c r="H74" s="35"/>
      <c r="I74" s="35"/>
      <c r="J74" s="35"/>
      <c r="K74" s="35"/>
      <c r="L74" s="10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6.5" customHeight="1">
      <c r="A75" s="33"/>
      <c r="B75" s="34"/>
      <c r="C75" s="35"/>
      <c r="D75" s="35"/>
      <c r="E75" s="334" t="str">
        <f>E7</f>
        <v>Oprava fásády OÚ Chotusice</v>
      </c>
      <c r="F75" s="335"/>
      <c r="G75" s="335"/>
      <c r="H75" s="335"/>
      <c r="I75" s="35"/>
      <c r="J75" s="35"/>
      <c r="K75" s="35"/>
      <c r="L75" s="10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84</v>
      </c>
      <c r="D76" s="35"/>
      <c r="E76" s="35"/>
      <c r="F76" s="35"/>
      <c r="G76" s="35"/>
      <c r="H76" s="35"/>
      <c r="I76" s="35"/>
      <c r="J76" s="35"/>
      <c r="K76" s="35"/>
      <c r="L76" s="10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5"/>
      <c r="D77" s="35"/>
      <c r="E77" s="306" t="str">
        <f>E9</f>
        <v>0 - Přípravné práce, zařízení staveniště</v>
      </c>
      <c r="F77" s="336"/>
      <c r="G77" s="336"/>
      <c r="H77" s="336"/>
      <c r="I77" s="35"/>
      <c r="J77" s="35"/>
      <c r="K77" s="35"/>
      <c r="L77" s="10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10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21</v>
      </c>
      <c r="D79" s="35"/>
      <c r="E79" s="35"/>
      <c r="F79" s="26" t="str">
        <f>F12</f>
        <v>Chotusice</v>
      </c>
      <c r="G79" s="35"/>
      <c r="H79" s="35"/>
      <c r="I79" s="28" t="s">
        <v>23</v>
      </c>
      <c r="J79" s="58" t="str">
        <f>IF(J12="","",J12)</f>
        <v>28. 1. 2022</v>
      </c>
      <c r="K79" s="35"/>
      <c r="L79" s="10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10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5.2" customHeight="1">
      <c r="A81" s="33"/>
      <c r="B81" s="34"/>
      <c r="C81" s="28" t="s">
        <v>25</v>
      </c>
      <c r="D81" s="35"/>
      <c r="E81" s="35"/>
      <c r="F81" s="26" t="str">
        <f>E15</f>
        <v>Obec Chotusice</v>
      </c>
      <c r="G81" s="35"/>
      <c r="H81" s="35"/>
      <c r="I81" s="28" t="s">
        <v>31</v>
      </c>
      <c r="J81" s="31" t="str">
        <f>E21</f>
        <v>Ing. Vojtěch Merenus</v>
      </c>
      <c r="K81" s="35"/>
      <c r="L81" s="10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5.2" customHeight="1">
      <c r="A82" s="33"/>
      <c r="B82" s="34"/>
      <c r="C82" s="28" t="s">
        <v>29</v>
      </c>
      <c r="D82" s="35"/>
      <c r="E82" s="35"/>
      <c r="F82" s="26" t="str">
        <f>IF(E18="","",E18)</f>
        <v>Vyplň údaj</v>
      </c>
      <c r="G82" s="35"/>
      <c r="H82" s="35"/>
      <c r="I82" s="28" t="s">
        <v>34</v>
      </c>
      <c r="J82" s="31" t="str">
        <f>E24</f>
        <v>Ing. Vojtěch Merenus</v>
      </c>
      <c r="K82" s="35"/>
      <c r="L82" s="10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0.3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10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11" customFormat="1" ht="29.25" customHeight="1">
      <c r="A84" s="145"/>
      <c r="B84" s="146"/>
      <c r="C84" s="147" t="s">
        <v>97</v>
      </c>
      <c r="D84" s="148" t="s">
        <v>56</v>
      </c>
      <c r="E84" s="148" t="s">
        <v>52</v>
      </c>
      <c r="F84" s="148" t="s">
        <v>53</v>
      </c>
      <c r="G84" s="148" t="s">
        <v>98</v>
      </c>
      <c r="H84" s="148" t="s">
        <v>99</v>
      </c>
      <c r="I84" s="148" t="s">
        <v>100</v>
      </c>
      <c r="J84" s="148" t="s">
        <v>88</v>
      </c>
      <c r="K84" s="149" t="s">
        <v>101</v>
      </c>
      <c r="L84" s="150"/>
      <c r="M84" s="67" t="s">
        <v>19</v>
      </c>
      <c r="N84" s="68" t="s">
        <v>41</v>
      </c>
      <c r="O84" s="68" t="s">
        <v>102</v>
      </c>
      <c r="P84" s="68" t="s">
        <v>103</v>
      </c>
      <c r="Q84" s="68" t="s">
        <v>104</v>
      </c>
      <c r="R84" s="68" t="s">
        <v>105</v>
      </c>
      <c r="S84" s="68" t="s">
        <v>106</v>
      </c>
      <c r="T84" s="69" t="s">
        <v>107</v>
      </c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</row>
    <row r="85" spans="1:65" s="2" customFormat="1" ht="22.9" customHeight="1">
      <c r="A85" s="33"/>
      <c r="B85" s="34"/>
      <c r="C85" s="74" t="s">
        <v>108</v>
      </c>
      <c r="D85" s="35"/>
      <c r="E85" s="35"/>
      <c r="F85" s="35"/>
      <c r="G85" s="35"/>
      <c r="H85" s="35"/>
      <c r="I85" s="35"/>
      <c r="J85" s="151">
        <f>BK85</f>
        <v>0</v>
      </c>
      <c r="K85" s="35"/>
      <c r="L85" s="38"/>
      <c r="M85" s="70"/>
      <c r="N85" s="152"/>
      <c r="O85" s="71"/>
      <c r="P85" s="153">
        <f>P86+P88</f>
        <v>0</v>
      </c>
      <c r="Q85" s="71"/>
      <c r="R85" s="153">
        <f>R86+R88</f>
        <v>0</v>
      </c>
      <c r="S85" s="71"/>
      <c r="T85" s="154">
        <f>T86+T88</f>
        <v>0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T85" s="16" t="s">
        <v>70</v>
      </c>
      <c r="AU85" s="16" t="s">
        <v>89</v>
      </c>
      <c r="BK85" s="155">
        <f>BK86+BK88</f>
        <v>0</v>
      </c>
    </row>
    <row r="86" spans="1:65" s="12" customFormat="1" ht="25.9" customHeight="1">
      <c r="B86" s="156"/>
      <c r="C86" s="157"/>
      <c r="D86" s="158" t="s">
        <v>70</v>
      </c>
      <c r="E86" s="159" t="s">
        <v>109</v>
      </c>
      <c r="F86" s="159" t="s">
        <v>110</v>
      </c>
      <c r="G86" s="157"/>
      <c r="H86" s="157"/>
      <c r="I86" s="160"/>
      <c r="J86" s="161">
        <f>BK86</f>
        <v>0</v>
      </c>
      <c r="K86" s="157"/>
      <c r="L86" s="162"/>
      <c r="M86" s="163"/>
      <c r="N86" s="164"/>
      <c r="O86" s="164"/>
      <c r="P86" s="165">
        <f>P87</f>
        <v>0</v>
      </c>
      <c r="Q86" s="164"/>
      <c r="R86" s="165">
        <f>R87</f>
        <v>0</v>
      </c>
      <c r="S86" s="164"/>
      <c r="T86" s="166">
        <f>T87</f>
        <v>0</v>
      </c>
      <c r="AR86" s="167" t="s">
        <v>78</v>
      </c>
      <c r="AT86" s="168" t="s">
        <v>70</v>
      </c>
      <c r="AU86" s="168" t="s">
        <v>71</v>
      </c>
      <c r="AY86" s="167" t="s">
        <v>111</v>
      </c>
      <c r="BK86" s="169">
        <f>BK87</f>
        <v>0</v>
      </c>
    </row>
    <row r="87" spans="1:65" s="12" customFormat="1" ht="22.9" customHeight="1">
      <c r="B87" s="156"/>
      <c r="C87" s="157"/>
      <c r="D87" s="158" t="s">
        <v>70</v>
      </c>
      <c r="E87" s="170" t="s">
        <v>112</v>
      </c>
      <c r="F87" s="170" t="s">
        <v>113</v>
      </c>
      <c r="G87" s="157"/>
      <c r="H87" s="157"/>
      <c r="I87" s="160"/>
      <c r="J87" s="171">
        <f>BK87</f>
        <v>0</v>
      </c>
      <c r="K87" s="157"/>
      <c r="L87" s="162"/>
      <c r="M87" s="163"/>
      <c r="N87" s="164"/>
      <c r="O87" s="164"/>
      <c r="P87" s="165">
        <v>0</v>
      </c>
      <c r="Q87" s="164"/>
      <c r="R87" s="165">
        <v>0</v>
      </c>
      <c r="S87" s="164"/>
      <c r="T87" s="166">
        <v>0</v>
      </c>
      <c r="AR87" s="167" t="s">
        <v>78</v>
      </c>
      <c r="AT87" s="168" t="s">
        <v>70</v>
      </c>
      <c r="AU87" s="168" t="s">
        <v>78</v>
      </c>
      <c r="AY87" s="167" t="s">
        <v>111</v>
      </c>
      <c r="BK87" s="169">
        <v>0</v>
      </c>
    </row>
    <row r="88" spans="1:65" s="12" customFormat="1" ht="25.9" customHeight="1">
      <c r="B88" s="156"/>
      <c r="C88" s="157"/>
      <c r="D88" s="158" t="s">
        <v>70</v>
      </c>
      <c r="E88" s="159" t="s">
        <v>114</v>
      </c>
      <c r="F88" s="159" t="s">
        <v>115</v>
      </c>
      <c r="G88" s="157"/>
      <c r="H88" s="157"/>
      <c r="I88" s="160"/>
      <c r="J88" s="161">
        <f>BK88</f>
        <v>0</v>
      </c>
      <c r="K88" s="157"/>
      <c r="L88" s="162"/>
      <c r="M88" s="163"/>
      <c r="N88" s="164"/>
      <c r="O88" s="164"/>
      <c r="P88" s="165">
        <f>P89+P92+P95</f>
        <v>0</v>
      </c>
      <c r="Q88" s="164"/>
      <c r="R88" s="165">
        <f>R89+R92+R95</f>
        <v>0</v>
      </c>
      <c r="S88" s="164"/>
      <c r="T88" s="166">
        <f>T89+T92+T95</f>
        <v>0</v>
      </c>
      <c r="AR88" s="167" t="s">
        <v>116</v>
      </c>
      <c r="AT88" s="168" t="s">
        <v>70</v>
      </c>
      <c r="AU88" s="168" t="s">
        <v>71</v>
      </c>
      <c r="AY88" s="167" t="s">
        <v>111</v>
      </c>
      <c r="BK88" s="169">
        <f>BK89+BK92+BK95</f>
        <v>0</v>
      </c>
    </row>
    <row r="89" spans="1:65" s="12" customFormat="1" ht="22.9" customHeight="1">
      <c r="B89" s="156"/>
      <c r="C89" s="157"/>
      <c r="D89" s="158" t="s">
        <v>70</v>
      </c>
      <c r="E89" s="170" t="s">
        <v>117</v>
      </c>
      <c r="F89" s="170" t="s">
        <v>118</v>
      </c>
      <c r="G89" s="157"/>
      <c r="H89" s="157"/>
      <c r="I89" s="160"/>
      <c r="J89" s="171">
        <f>BK89</f>
        <v>0</v>
      </c>
      <c r="K89" s="157"/>
      <c r="L89" s="162"/>
      <c r="M89" s="163"/>
      <c r="N89" s="164"/>
      <c r="O89" s="164"/>
      <c r="P89" s="165">
        <f>SUM(P90:P91)</f>
        <v>0</v>
      </c>
      <c r="Q89" s="164"/>
      <c r="R89" s="165">
        <f>SUM(R90:R91)</f>
        <v>0</v>
      </c>
      <c r="S89" s="164"/>
      <c r="T89" s="166">
        <f>SUM(T90:T91)</f>
        <v>0</v>
      </c>
      <c r="AR89" s="167" t="s">
        <v>116</v>
      </c>
      <c r="AT89" s="168" t="s">
        <v>70</v>
      </c>
      <c r="AU89" s="168" t="s">
        <v>78</v>
      </c>
      <c r="AY89" s="167" t="s">
        <v>111</v>
      </c>
      <c r="BK89" s="169">
        <f>SUM(BK90:BK91)</f>
        <v>0</v>
      </c>
    </row>
    <row r="90" spans="1:65" s="2" customFormat="1" ht="16.5" customHeight="1">
      <c r="A90" s="33"/>
      <c r="B90" s="34"/>
      <c r="C90" s="172" t="s">
        <v>78</v>
      </c>
      <c r="D90" s="172" t="s">
        <v>119</v>
      </c>
      <c r="E90" s="173" t="s">
        <v>120</v>
      </c>
      <c r="F90" s="174" t="s">
        <v>121</v>
      </c>
      <c r="G90" s="175" t="s">
        <v>122</v>
      </c>
      <c r="H90" s="176">
        <v>1</v>
      </c>
      <c r="I90" s="177"/>
      <c r="J90" s="178">
        <f>ROUND(I90*H90,2)</f>
        <v>0</v>
      </c>
      <c r="K90" s="174" t="s">
        <v>123</v>
      </c>
      <c r="L90" s="38"/>
      <c r="M90" s="179" t="s">
        <v>19</v>
      </c>
      <c r="N90" s="180" t="s">
        <v>42</v>
      </c>
      <c r="O90" s="63"/>
      <c r="P90" s="181">
        <f>O90*H90</f>
        <v>0</v>
      </c>
      <c r="Q90" s="181">
        <v>0</v>
      </c>
      <c r="R90" s="181">
        <f>Q90*H90</f>
        <v>0</v>
      </c>
      <c r="S90" s="181">
        <v>0</v>
      </c>
      <c r="T90" s="182">
        <f>S90*H90</f>
        <v>0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83" t="s">
        <v>124</v>
      </c>
      <c r="AT90" s="183" t="s">
        <v>119</v>
      </c>
      <c r="AU90" s="183" t="s">
        <v>80</v>
      </c>
      <c r="AY90" s="16" t="s">
        <v>111</v>
      </c>
      <c r="BE90" s="184">
        <f>IF(N90="základní",J90,0)</f>
        <v>0</v>
      </c>
      <c r="BF90" s="184">
        <f>IF(N90="snížená",J90,0)</f>
        <v>0</v>
      </c>
      <c r="BG90" s="184">
        <f>IF(N90="zákl. přenesená",J90,0)</f>
        <v>0</v>
      </c>
      <c r="BH90" s="184">
        <f>IF(N90="sníž. přenesená",J90,0)</f>
        <v>0</v>
      </c>
      <c r="BI90" s="184">
        <f>IF(N90="nulová",J90,0)</f>
        <v>0</v>
      </c>
      <c r="BJ90" s="16" t="s">
        <v>78</v>
      </c>
      <c r="BK90" s="184">
        <f>ROUND(I90*H90,2)</f>
        <v>0</v>
      </c>
      <c r="BL90" s="16" t="s">
        <v>124</v>
      </c>
      <c r="BM90" s="183" t="s">
        <v>125</v>
      </c>
    </row>
    <row r="91" spans="1:65" s="2" customFormat="1" ht="11.25">
      <c r="A91" s="33"/>
      <c r="B91" s="34"/>
      <c r="C91" s="35"/>
      <c r="D91" s="185" t="s">
        <v>126</v>
      </c>
      <c r="E91" s="35"/>
      <c r="F91" s="186" t="s">
        <v>127</v>
      </c>
      <c r="G91" s="35"/>
      <c r="H91" s="35"/>
      <c r="I91" s="187"/>
      <c r="J91" s="35"/>
      <c r="K91" s="35"/>
      <c r="L91" s="38"/>
      <c r="M91" s="188"/>
      <c r="N91" s="189"/>
      <c r="O91" s="63"/>
      <c r="P91" s="63"/>
      <c r="Q91" s="63"/>
      <c r="R91" s="63"/>
      <c r="S91" s="63"/>
      <c r="T91" s="64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6" t="s">
        <v>126</v>
      </c>
      <c r="AU91" s="16" t="s">
        <v>80</v>
      </c>
    </row>
    <row r="92" spans="1:65" s="12" customFormat="1" ht="22.9" customHeight="1">
      <c r="B92" s="156"/>
      <c r="C92" s="157"/>
      <c r="D92" s="158" t="s">
        <v>70</v>
      </c>
      <c r="E92" s="170" t="s">
        <v>128</v>
      </c>
      <c r="F92" s="170" t="s">
        <v>129</v>
      </c>
      <c r="G92" s="157"/>
      <c r="H92" s="157"/>
      <c r="I92" s="160"/>
      <c r="J92" s="171">
        <f>BK92</f>
        <v>0</v>
      </c>
      <c r="K92" s="157"/>
      <c r="L92" s="162"/>
      <c r="M92" s="163"/>
      <c r="N92" s="164"/>
      <c r="O92" s="164"/>
      <c r="P92" s="165">
        <f>SUM(P93:P94)</f>
        <v>0</v>
      </c>
      <c r="Q92" s="164"/>
      <c r="R92" s="165">
        <f>SUM(R93:R94)</f>
        <v>0</v>
      </c>
      <c r="S92" s="164"/>
      <c r="T92" s="166">
        <f>SUM(T93:T94)</f>
        <v>0</v>
      </c>
      <c r="AR92" s="167" t="s">
        <v>116</v>
      </c>
      <c r="AT92" s="168" t="s">
        <v>70</v>
      </c>
      <c r="AU92" s="168" t="s">
        <v>78</v>
      </c>
      <c r="AY92" s="167" t="s">
        <v>111</v>
      </c>
      <c r="BK92" s="169">
        <f>SUM(BK93:BK94)</f>
        <v>0</v>
      </c>
    </row>
    <row r="93" spans="1:65" s="2" customFormat="1" ht="16.5" customHeight="1">
      <c r="A93" s="33"/>
      <c r="B93" s="34"/>
      <c r="C93" s="172" t="s">
        <v>80</v>
      </c>
      <c r="D93" s="172" t="s">
        <v>119</v>
      </c>
      <c r="E93" s="173" t="s">
        <v>130</v>
      </c>
      <c r="F93" s="174" t="s">
        <v>131</v>
      </c>
      <c r="G93" s="175" t="s">
        <v>132</v>
      </c>
      <c r="H93" s="176">
        <v>1</v>
      </c>
      <c r="I93" s="177"/>
      <c r="J93" s="178">
        <f>ROUND(I93*H93,2)</f>
        <v>0</v>
      </c>
      <c r="K93" s="174" t="s">
        <v>123</v>
      </c>
      <c r="L93" s="38"/>
      <c r="M93" s="179" t="s">
        <v>19</v>
      </c>
      <c r="N93" s="180" t="s">
        <v>42</v>
      </c>
      <c r="O93" s="63"/>
      <c r="P93" s="181">
        <f>O93*H93</f>
        <v>0</v>
      </c>
      <c r="Q93" s="181">
        <v>0</v>
      </c>
      <c r="R93" s="181">
        <f>Q93*H93</f>
        <v>0</v>
      </c>
      <c r="S93" s="181">
        <v>0</v>
      </c>
      <c r="T93" s="182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83" t="s">
        <v>124</v>
      </c>
      <c r="AT93" s="183" t="s">
        <v>119</v>
      </c>
      <c r="AU93" s="183" t="s">
        <v>80</v>
      </c>
      <c r="AY93" s="16" t="s">
        <v>111</v>
      </c>
      <c r="BE93" s="184">
        <f>IF(N93="základní",J93,0)</f>
        <v>0</v>
      </c>
      <c r="BF93" s="184">
        <f>IF(N93="snížená",J93,0)</f>
        <v>0</v>
      </c>
      <c r="BG93" s="184">
        <f>IF(N93="zákl. přenesená",J93,0)</f>
        <v>0</v>
      </c>
      <c r="BH93" s="184">
        <f>IF(N93="sníž. přenesená",J93,0)</f>
        <v>0</v>
      </c>
      <c r="BI93" s="184">
        <f>IF(N93="nulová",J93,0)</f>
        <v>0</v>
      </c>
      <c r="BJ93" s="16" t="s">
        <v>78</v>
      </c>
      <c r="BK93" s="184">
        <f>ROUND(I93*H93,2)</f>
        <v>0</v>
      </c>
      <c r="BL93" s="16" t="s">
        <v>124</v>
      </c>
      <c r="BM93" s="183" t="s">
        <v>133</v>
      </c>
    </row>
    <row r="94" spans="1:65" s="2" customFormat="1" ht="11.25">
      <c r="A94" s="33"/>
      <c r="B94" s="34"/>
      <c r="C94" s="35"/>
      <c r="D94" s="185" t="s">
        <v>126</v>
      </c>
      <c r="E94" s="35"/>
      <c r="F94" s="186" t="s">
        <v>134</v>
      </c>
      <c r="G94" s="35"/>
      <c r="H94" s="35"/>
      <c r="I94" s="187"/>
      <c r="J94" s="35"/>
      <c r="K94" s="35"/>
      <c r="L94" s="38"/>
      <c r="M94" s="188"/>
      <c r="N94" s="189"/>
      <c r="O94" s="63"/>
      <c r="P94" s="63"/>
      <c r="Q94" s="63"/>
      <c r="R94" s="63"/>
      <c r="S94" s="63"/>
      <c r="T94" s="64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6" t="s">
        <v>126</v>
      </c>
      <c r="AU94" s="16" t="s">
        <v>80</v>
      </c>
    </row>
    <row r="95" spans="1:65" s="12" customFormat="1" ht="22.9" customHeight="1">
      <c r="B95" s="156"/>
      <c r="C95" s="157"/>
      <c r="D95" s="158" t="s">
        <v>70</v>
      </c>
      <c r="E95" s="170" t="s">
        <v>135</v>
      </c>
      <c r="F95" s="170" t="s">
        <v>136</v>
      </c>
      <c r="G95" s="157"/>
      <c r="H95" s="157"/>
      <c r="I95" s="160"/>
      <c r="J95" s="171">
        <f>BK95</f>
        <v>0</v>
      </c>
      <c r="K95" s="157"/>
      <c r="L95" s="162"/>
      <c r="M95" s="163"/>
      <c r="N95" s="164"/>
      <c r="O95" s="164"/>
      <c r="P95" s="165">
        <f>SUM(P96:P101)</f>
        <v>0</v>
      </c>
      <c r="Q95" s="164"/>
      <c r="R95" s="165">
        <f>SUM(R96:R101)</f>
        <v>0</v>
      </c>
      <c r="S95" s="164"/>
      <c r="T95" s="166">
        <f>SUM(T96:T101)</f>
        <v>0</v>
      </c>
      <c r="AR95" s="167" t="s">
        <v>116</v>
      </c>
      <c r="AT95" s="168" t="s">
        <v>70</v>
      </c>
      <c r="AU95" s="168" t="s">
        <v>78</v>
      </c>
      <c r="AY95" s="167" t="s">
        <v>111</v>
      </c>
      <c r="BK95" s="169">
        <f>SUM(BK96:BK101)</f>
        <v>0</v>
      </c>
    </row>
    <row r="96" spans="1:65" s="2" customFormat="1" ht="16.5" customHeight="1">
      <c r="A96" s="33"/>
      <c r="B96" s="34"/>
      <c r="C96" s="172" t="s">
        <v>137</v>
      </c>
      <c r="D96" s="172" t="s">
        <v>119</v>
      </c>
      <c r="E96" s="173" t="s">
        <v>138</v>
      </c>
      <c r="F96" s="174" t="s">
        <v>139</v>
      </c>
      <c r="G96" s="175" t="s">
        <v>132</v>
      </c>
      <c r="H96" s="176">
        <v>1</v>
      </c>
      <c r="I96" s="177"/>
      <c r="J96" s="178">
        <f>ROUND(I96*H96,2)</f>
        <v>0</v>
      </c>
      <c r="K96" s="174" t="s">
        <v>123</v>
      </c>
      <c r="L96" s="38"/>
      <c r="M96" s="179" t="s">
        <v>19</v>
      </c>
      <c r="N96" s="180" t="s">
        <v>42</v>
      </c>
      <c r="O96" s="63"/>
      <c r="P96" s="181">
        <f>O96*H96</f>
        <v>0</v>
      </c>
      <c r="Q96" s="181">
        <v>0</v>
      </c>
      <c r="R96" s="181">
        <f>Q96*H96</f>
        <v>0</v>
      </c>
      <c r="S96" s="181">
        <v>0</v>
      </c>
      <c r="T96" s="182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83" t="s">
        <v>124</v>
      </c>
      <c r="AT96" s="183" t="s">
        <v>119</v>
      </c>
      <c r="AU96" s="183" t="s">
        <v>80</v>
      </c>
      <c r="AY96" s="16" t="s">
        <v>111</v>
      </c>
      <c r="BE96" s="184">
        <f>IF(N96="základní",J96,0)</f>
        <v>0</v>
      </c>
      <c r="BF96" s="184">
        <f>IF(N96="snížená",J96,0)</f>
        <v>0</v>
      </c>
      <c r="BG96" s="184">
        <f>IF(N96="zákl. přenesená",J96,0)</f>
        <v>0</v>
      </c>
      <c r="BH96" s="184">
        <f>IF(N96="sníž. přenesená",J96,0)</f>
        <v>0</v>
      </c>
      <c r="BI96" s="184">
        <f>IF(N96="nulová",J96,0)</f>
        <v>0</v>
      </c>
      <c r="BJ96" s="16" t="s">
        <v>78</v>
      </c>
      <c r="BK96" s="184">
        <f>ROUND(I96*H96,2)</f>
        <v>0</v>
      </c>
      <c r="BL96" s="16" t="s">
        <v>124</v>
      </c>
      <c r="BM96" s="183" t="s">
        <v>140</v>
      </c>
    </row>
    <row r="97" spans="1:65" s="2" customFormat="1" ht="11.25">
      <c r="A97" s="33"/>
      <c r="B97" s="34"/>
      <c r="C97" s="35"/>
      <c r="D97" s="185" t="s">
        <v>126</v>
      </c>
      <c r="E97" s="35"/>
      <c r="F97" s="186" t="s">
        <v>141</v>
      </c>
      <c r="G97" s="35"/>
      <c r="H97" s="35"/>
      <c r="I97" s="187"/>
      <c r="J97" s="35"/>
      <c r="K97" s="35"/>
      <c r="L97" s="38"/>
      <c r="M97" s="188"/>
      <c r="N97" s="189"/>
      <c r="O97" s="63"/>
      <c r="P97" s="63"/>
      <c r="Q97" s="63"/>
      <c r="R97" s="63"/>
      <c r="S97" s="63"/>
      <c r="T97" s="64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6" t="s">
        <v>126</v>
      </c>
      <c r="AU97" s="16" t="s">
        <v>80</v>
      </c>
    </row>
    <row r="98" spans="1:65" s="2" customFormat="1" ht="16.5" customHeight="1">
      <c r="A98" s="33"/>
      <c r="B98" s="34"/>
      <c r="C98" s="172" t="s">
        <v>142</v>
      </c>
      <c r="D98" s="172" t="s">
        <v>119</v>
      </c>
      <c r="E98" s="173" t="s">
        <v>143</v>
      </c>
      <c r="F98" s="174" t="s">
        <v>144</v>
      </c>
      <c r="G98" s="175" t="s">
        <v>132</v>
      </c>
      <c r="H98" s="176">
        <v>1</v>
      </c>
      <c r="I98" s="177"/>
      <c r="J98" s="178">
        <f>ROUND(I98*H98,2)</f>
        <v>0</v>
      </c>
      <c r="K98" s="174" t="s">
        <v>123</v>
      </c>
      <c r="L98" s="38"/>
      <c r="M98" s="179" t="s">
        <v>19</v>
      </c>
      <c r="N98" s="180" t="s">
        <v>42</v>
      </c>
      <c r="O98" s="63"/>
      <c r="P98" s="181">
        <f>O98*H98</f>
        <v>0</v>
      </c>
      <c r="Q98" s="181">
        <v>0</v>
      </c>
      <c r="R98" s="181">
        <f>Q98*H98</f>
        <v>0</v>
      </c>
      <c r="S98" s="181">
        <v>0</v>
      </c>
      <c r="T98" s="182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83" t="s">
        <v>124</v>
      </c>
      <c r="AT98" s="183" t="s">
        <v>119</v>
      </c>
      <c r="AU98" s="183" t="s">
        <v>80</v>
      </c>
      <c r="AY98" s="16" t="s">
        <v>111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16" t="s">
        <v>78</v>
      </c>
      <c r="BK98" s="184">
        <f>ROUND(I98*H98,2)</f>
        <v>0</v>
      </c>
      <c r="BL98" s="16" t="s">
        <v>124</v>
      </c>
      <c r="BM98" s="183" t="s">
        <v>145</v>
      </c>
    </row>
    <row r="99" spans="1:65" s="2" customFormat="1" ht="11.25">
      <c r="A99" s="33"/>
      <c r="B99" s="34"/>
      <c r="C99" s="35"/>
      <c r="D99" s="185" t="s">
        <v>126</v>
      </c>
      <c r="E99" s="35"/>
      <c r="F99" s="186" t="s">
        <v>146</v>
      </c>
      <c r="G99" s="35"/>
      <c r="H99" s="35"/>
      <c r="I99" s="187"/>
      <c r="J99" s="35"/>
      <c r="K99" s="35"/>
      <c r="L99" s="38"/>
      <c r="M99" s="188"/>
      <c r="N99" s="189"/>
      <c r="O99" s="63"/>
      <c r="P99" s="63"/>
      <c r="Q99" s="63"/>
      <c r="R99" s="63"/>
      <c r="S99" s="63"/>
      <c r="T99" s="64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6" t="s">
        <v>126</v>
      </c>
      <c r="AU99" s="16" t="s">
        <v>80</v>
      </c>
    </row>
    <row r="100" spans="1:65" s="2" customFormat="1" ht="16.5" customHeight="1">
      <c r="A100" s="33"/>
      <c r="B100" s="34"/>
      <c r="C100" s="172" t="s">
        <v>147</v>
      </c>
      <c r="D100" s="172" t="s">
        <v>119</v>
      </c>
      <c r="E100" s="173" t="s">
        <v>148</v>
      </c>
      <c r="F100" s="174" t="s">
        <v>149</v>
      </c>
      <c r="G100" s="175" t="s">
        <v>122</v>
      </c>
      <c r="H100" s="176">
        <v>1</v>
      </c>
      <c r="I100" s="177"/>
      <c r="J100" s="178">
        <f>ROUND(I100*H100,2)</f>
        <v>0</v>
      </c>
      <c r="K100" s="174" t="s">
        <v>123</v>
      </c>
      <c r="L100" s="38"/>
      <c r="M100" s="179" t="s">
        <v>19</v>
      </c>
      <c r="N100" s="180" t="s">
        <v>42</v>
      </c>
      <c r="O100" s="63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83" t="s">
        <v>124</v>
      </c>
      <c r="AT100" s="183" t="s">
        <v>119</v>
      </c>
      <c r="AU100" s="183" t="s">
        <v>80</v>
      </c>
      <c r="AY100" s="16" t="s">
        <v>111</v>
      </c>
      <c r="BE100" s="184">
        <f>IF(N100="základní",J100,0)</f>
        <v>0</v>
      </c>
      <c r="BF100" s="184">
        <f>IF(N100="snížená",J100,0)</f>
        <v>0</v>
      </c>
      <c r="BG100" s="184">
        <f>IF(N100="zákl. přenesená",J100,0)</f>
        <v>0</v>
      </c>
      <c r="BH100" s="184">
        <f>IF(N100="sníž. přenesená",J100,0)</f>
        <v>0</v>
      </c>
      <c r="BI100" s="184">
        <f>IF(N100="nulová",J100,0)</f>
        <v>0</v>
      </c>
      <c r="BJ100" s="16" t="s">
        <v>78</v>
      </c>
      <c r="BK100" s="184">
        <f>ROUND(I100*H100,2)</f>
        <v>0</v>
      </c>
      <c r="BL100" s="16" t="s">
        <v>124</v>
      </c>
      <c r="BM100" s="183" t="s">
        <v>150</v>
      </c>
    </row>
    <row r="101" spans="1:65" s="2" customFormat="1" ht="11.25">
      <c r="A101" s="33"/>
      <c r="B101" s="34"/>
      <c r="C101" s="35"/>
      <c r="D101" s="185" t="s">
        <v>126</v>
      </c>
      <c r="E101" s="35"/>
      <c r="F101" s="186" t="s">
        <v>151</v>
      </c>
      <c r="G101" s="35"/>
      <c r="H101" s="35"/>
      <c r="I101" s="187"/>
      <c r="J101" s="35"/>
      <c r="K101" s="35"/>
      <c r="L101" s="38"/>
      <c r="M101" s="190"/>
      <c r="N101" s="191"/>
      <c r="O101" s="192"/>
      <c r="P101" s="192"/>
      <c r="Q101" s="192"/>
      <c r="R101" s="192"/>
      <c r="S101" s="192"/>
      <c r="T101" s="19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6" t="s">
        <v>126</v>
      </c>
      <c r="AU101" s="16" t="s">
        <v>80</v>
      </c>
    </row>
    <row r="102" spans="1:65" s="2" customFormat="1" ht="6.95" customHeight="1">
      <c r="A102" s="33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38"/>
      <c r="M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</sheetData>
  <sheetProtection algorithmName="SHA-512" hashValue="YXpKvNkRN5+1d1C4OTyCXQzlkE3J+gQa759l7JaGCPzFOrF2ioxH80s0tGuDwVT3Nxbqa3WRZK8MkipQLT3CXA==" saltValue="Gv1DeNs1yzJrliWJCu2RcL5Uf5tjRr9aBhHd5u/uMOalZoqHaU9Pq3gr1rUghppJQDwO5ChiWiLAnwpJEl+42g==" spinCount="100000" sheet="1" objects="1" scenarios="1" formatColumns="0" formatRows="0" autoFilter="0"/>
  <autoFilter ref="C84:K101" xr:uid="{00000000-0009-0000-0000-000001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hyperlinks>
    <hyperlink ref="F91" r:id="rId1" xr:uid="{00000000-0004-0000-0100-000000000000}"/>
    <hyperlink ref="F94" r:id="rId2" xr:uid="{00000000-0004-0000-0100-000001000000}"/>
    <hyperlink ref="F97" r:id="rId3" xr:uid="{00000000-0004-0000-0100-000002000000}"/>
    <hyperlink ref="F99" r:id="rId4" xr:uid="{00000000-0004-0000-0100-000003000000}"/>
    <hyperlink ref="F101" r:id="rId5" xr:uid="{00000000-0004-0000-0100-000004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9"/>
  <sheetViews>
    <sheetView showGridLines="0" workbookViewId="0">
      <selection activeCell="F96" sqref="F9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AT2" s="16" t="s">
        <v>82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9"/>
      <c r="AT3" s="16" t="s">
        <v>80</v>
      </c>
    </row>
    <row r="4" spans="1:46" s="1" customFormat="1" ht="24.95" customHeight="1">
      <c r="B4" s="19"/>
      <c r="D4" s="102" t="s">
        <v>83</v>
      </c>
      <c r="L4" s="19"/>
      <c r="M4" s="103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4" t="s">
        <v>16</v>
      </c>
      <c r="L6" s="19"/>
    </row>
    <row r="7" spans="1:46" s="1" customFormat="1" ht="16.5" customHeight="1">
      <c r="B7" s="19"/>
      <c r="E7" s="327" t="str">
        <f>'Rekapitulace stavby'!K6</f>
        <v>Oprava fásády OÚ Chotusice</v>
      </c>
      <c r="F7" s="328"/>
      <c r="G7" s="328"/>
      <c r="H7" s="328"/>
      <c r="L7" s="19"/>
    </row>
    <row r="8" spans="1:46" s="2" customFormat="1" ht="12" customHeight="1">
      <c r="A8" s="33"/>
      <c r="B8" s="38"/>
      <c r="C8" s="33"/>
      <c r="D8" s="104" t="s">
        <v>84</v>
      </c>
      <c r="E8" s="33"/>
      <c r="F8" s="33"/>
      <c r="G8" s="33"/>
      <c r="H8" s="33"/>
      <c r="I8" s="33"/>
      <c r="J8" s="33"/>
      <c r="K8" s="33"/>
      <c r="L8" s="10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329" t="s">
        <v>152</v>
      </c>
      <c r="F9" s="330"/>
      <c r="G9" s="330"/>
      <c r="H9" s="330"/>
      <c r="I9" s="33"/>
      <c r="J9" s="33"/>
      <c r="K9" s="33"/>
      <c r="L9" s="10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10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4" t="s">
        <v>18</v>
      </c>
      <c r="E11" s="33"/>
      <c r="F11" s="106" t="s">
        <v>19</v>
      </c>
      <c r="G11" s="33"/>
      <c r="H11" s="33"/>
      <c r="I11" s="104" t="s">
        <v>20</v>
      </c>
      <c r="J11" s="106" t="s">
        <v>19</v>
      </c>
      <c r="K11" s="33"/>
      <c r="L11" s="10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4" t="s">
        <v>21</v>
      </c>
      <c r="E12" s="33"/>
      <c r="F12" s="106" t="s">
        <v>22</v>
      </c>
      <c r="G12" s="33"/>
      <c r="H12" s="33"/>
      <c r="I12" s="104" t="s">
        <v>23</v>
      </c>
      <c r="J12" s="107" t="str">
        <f>'Rekapitulace stavby'!AN8</f>
        <v>28. 1. 2022</v>
      </c>
      <c r="K12" s="33"/>
      <c r="L12" s="10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10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4" t="s">
        <v>25</v>
      </c>
      <c r="E14" s="33"/>
      <c r="F14" s="33"/>
      <c r="G14" s="33"/>
      <c r="H14" s="33"/>
      <c r="I14" s="104" t="s">
        <v>26</v>
      </c>
      <c r="J14" s="106" t="s">
        <v>19</v>
      </c>
      <c r="K14" s="33"/>
      <c r="L14" s="10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6" t="s">
        <v>27</v>
      </c>
      <c r="F15" s="33"/>
      <c r="G15" s="33"/>
      <c r="H15" s="33"/>
      <c r="I15" s="104" t="s">
        <v>28</v>
      </c>
      <c r="J15" s="106" t="s">
        <v>19</v>
      </c>
      <c r="K15" s="33"/>
      <c r="L15" s="10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10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4" t="s">
        <v>29</v>
      </c>
      <c r="E17" s="33"/>
      <c r="F17" s="33"/>
      <c r="G17" s="33"/>
      <c r="H17" s="33"/>
      <c r="I17" s="104" t="s">
        <v>26</v>
      </c>
      <c r="J17" s="29" t="str">
        <f>'Rekapitulace stavby'!AN13</f>
        <v>Vyplň údaj</v>
      </c>
      <c r="K17" s="33"/>
      <c r="L17" s="10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31" t="str">
        <f>'Rekapitulace stavby'!E14</f>
        <v>Vyplň údaj</v>
      </c>
      <c r="F18" s="332"/>
      <c r="G18" s="332"/>
      <c r="H18" s="332"/>
      <c r="I18" s="104" t="s">
        <v>28</v>
      </c>
      <c r="J18" s="29" t="str">
        <f>'Rekapitulace stavby'!AN14</f>
        <v>Vyplň údaj</v>
      </c>
      <c r="K18" s="33"/>
      <c r="L18" s="10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10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4" t="s">
        <v>31</v>
      </c>
      <c r="E20" s="33"/>
      <c r="F20" s="33"/>
      <c r="G20" s="33"/>
      <c r="H20" s="33"/>
      <c r="I20" s="104" t="s">
        <v>26</v>
      </c>
      <c r="J20" s="106" t="s">
        <v>19</v>
      </c>
      <c r="K20" s="33"/>
      <c r="L20" s="10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6" t="s">
        <v>32</v>
      </c>
      <c r="F21" s="33"/>
      <c r="G21" s="33"/>
      <c r="H21" s="33"/>
      <c r="I21" s="104" t="s">
        <v>28</v>
      </c>
      <c r="J21" s="106" t="s">
        <v>19</v>
      </c>
      <c r="K21" s="33"/>
      <c r="L21" s="10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10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4" t="s">
        <v>34</v>
      </c>
      <c r="E23" s="33"/>
      <c r="F23" s="33"/>
      <c r="G23" s="33"/>
      <c r="H23" s="33"/>
      <c r="I23" s="104" t="s">
        <v>26</v>
      </c>
      <c r="J23" s="106" t="s">
        <v>19</v>
      </c>
      <c r="K23" s="33"/>
      <c r="L23" s="10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6" t="s">
        <v>32</v>
      </c>
      <c r="F24" s="33"/>
      <c r="G24" s="33"/>
      <c r="H24" s="33"/>
      <c r="I24" s="104" t="s">
        <v>28</v>
      </c>
      <c r="J24" s="106" t="s">
        <v>19</v>
      </c>
      <c r="K24" s="33"/>
      <c r="L24" s="10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10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4" t="s">
        <v>35</v>
      </c>
      <c r="E26" s="33"/>
      <c r="F26" s="33"/>
      <c r="G26" s="33"/>
      <c r="H26" s="33"/>
      <c r="I26" s="33"/>
      <c r="J26" s="33"/>
      <c r="K26" s="33"/>
      <c r="L26" s="10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8"/>
      <c r="B27" s="109"/>
      <c r="C27" s="108"/>
      <c r="D27" s="108"/>
      <c r="E27" s="333" t="s">
        <v>19</v>
      </c>
      <c r="F27" s="333"/>
      <c r="G27" s="333"/>
      <c r="H27" s="333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10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1"/>
      <c r="E29" s="111"/>
      <c r="F29" s="111"/>
      <c r="G29" s="111"/>
      <c r="H29" s="111"/>
      <c r="I29" s="111"/>
      <c r="J29" s="111"/>
      <c r="K29" s="111"/>
      <c r="L29" s="10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2" t="s">
        <v>37</v>
      </c>
      <c r="E30" s="33"/>
      <c r="F30" s="33"/>
      <c r="G30" s="33"/>
      <c r="H30" s="33"/>
      <c r="I30" s="33"/>
      <c r="J30" s="113">
        <f>ROUND(J90, 2)</f>
        <v>0</v>
      </c>
      <c r="K30" s="33"/>
      <c r="L30" s="10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1"/>
      <c r="E31" s="111"/>
      <c r="F31" s="111"/>
      <c r="G31" s="111"/>
      <c r="H31" s="111"/>
      <c r="I31" s="111"/>
      <c r="J31" s="111"/>
      <c r="K31" s="111"/>
      <c r="L31" s="10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4" t="s">
        <v>39</v>
      </c>
      <c r="G32" s="33"/>
      <c r="H32" s="33"/>
      <c r="I32" s="114" t="s">
        <v>38</v>
      </c>
      <c r="J32" s="114" t="s">
        <v>40</v>
      </c>
      <c r="K32" s="33"/>
      <c r="L32" s="10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5" t="s">
        <v>41</v>
      </c>
      <c r="E33" s="104" t="s">
        <v>42</v>
      </c>
      <c r="F33" s="116">
        <f>ROUND((SUM(BE90:BE208)),  2)</f>
        <v>0</v>
      </c>
      <c r="G33" s="33"/>
      <c r="H33" s="33"/>
      <c r="I33" s="117">
        <v>0.21</v>
      </c>
      <c r="J33" s="116">
        <f>ROUND(((SUM(BE90:BE208))*I33),  2)</f>
        <v>0</v>
      </c>
      <c r="K33" s="33"/>
      <c r="L33" s="10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4" t="s">
        <v>43</v>
      </c>
      <c r="F34" s="116">
        <f>ROUND((SUM(BF90:BF208)),  2)</f>
        <v>0</v>
      </c>
      <c r="G34" s="33"/>
      <c r="H34" s="33"/>
      <c r="I34" s="117">
        <v>0.15</v>
      </c>
      <c r="J34" s="116">
        <f>ROUND(((SUM(BF90:BF208))*I34),  2)</f>
        <v>0</v>
      </c>
      <c r="K34" s="33"/>
      <c r="L34" s="10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4" t="s">
        <v>44</v>
      </c>
      <c r="F35" s="116">
        <f>ROUND((SUM(BG90:BG208)),  2)</f>
        <v>0</v>
      </c>
      <c r="G35" s="33"/>
      <c r="H35" s="33"/>
      <c r="I35" s="117">
        <v>0.21</v>
      </c>
      <c r="J35" s="116">
        <f>0</f>
        <v>0</v>
      </c>
      <c r="K35" s="33"/>
      <c r="L35" s="10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4" t="s">
        <v>45</v>
      </c>
      <c r="F36" s="116">
        <f>ROUND((SUM(BH90:BH208)),  2)</f>
        <v>0</v>
      </c>
      <c r="G36" s="33"/>
      <c r="H36" s="33"/>
      <c r="I36" s="117">
        <v>0.15</v>
      </c>
      <c r="J36" s="116">
        <f>0</f>
        <v>0</v>
      </c>
      <c r="K36" s="33"/>
      <c r="L36" s="10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4" t="s">
        <v>46</v>
      </c>
      <c r="F37" s="116">
        <f>ROUND((SUM(BI90:BI208)),  2)</f>
        <v>0</v>
      </c>
      <c r="G37" s="33"/>
      <c r="H37" s="33"/>
      <c r="I37" s="117">
        <v>0</v>
      </c>
      <c r="J37" s="116">
        <f>0</f>
        <v>0</v>
      </c>
      <c r="K37" s="33"/>
      <c r="L37" s="10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10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18"/>
      <c r="D39" s="119" t="s">
        <v>47</v>
      </c>
      <c r="E39" s="120"/>
      <c r="F39" s="120"/>
      <c r="G39" s="121" t="s">
        <v>48</v>
      </c>
      <c r="H39" s="122" t="s">
        <v>49</v>
      </c>
      <c r="I39" s="120"/>
      <c r="J39" s="123">
        <f>SUM(J30:J37)</f>
        <v>0</v>
      </c>
      <c r="K39" s="124"/>
      <c r="L39" s="10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0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0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86</v>
      </c>
      <c r="D45" s="35"/>
      <c r="E45" s="35"/>
      <c r="F45" s="35"/>
      <c r="G45" s="35"/>
      <c r="H45" s="35"/>
      <c r="I45" s="35"/>
      <c r="J45" s="35"/>
      <c r="K45" s="35"/>
      <c r="L45" s="10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10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16</v>
      </c>
      <c r="D47" s="35"/>
      <c r="E47" s="35"/>
      <c r="F47" s="35"/>
      <c r="G47" s="35"/>
      <c r="H47" s="35"/>
      <c r="I47" s="35"/>
      <c r="J47" s="35"/>
      <c r="K47" s="35"/>
      <c r="L47" s="10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5"/>
      <c r="D48" s="35"/>
      <c r="E48" s="334" t="str">
        <f>E7</f>
        <v>Oprava fásády OÚ Chotusice</v>
      </c>
      <c r="F48" s="335"/>
      <c r="G48" s="335"/>
      <c r="H48" s="335"/>
      <c r="I48" s="35"/>
      <c r="J48" s="35"/>
      <c r="K48" s="35"/>
      <c r="L48" s="10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84</v>
      </c>
      <c r="D49" s="35"/>
      <c r="E49" s="35"/>
      <c r="F49" s="35"/>
      <c r="G49" s="35"/>
      <c r="H49" s="35"/>
      <c r="I49" s="35"/>
      <c r="J49" s="35"/>
      <c r="K49" s="35"/>
      <c r="L49" s="10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5"/>
      <c r="D50" s="35"/>
      <c r="E50" s="306" t="str">
        <f>E9</f>
        <v>1 - Oprava fasády</v>
      </c>
      <c r="F50" s="336"/>
      <c r="G50" s="336"/>
      <c r="H50" s="336"/>
      <c r="I50" s="35"/>
      <c r="J50" s="35"/>
      <c r="K50" s="35"/>
      <c r="L50" s="10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10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5"/>
      <c r="E52" s="35"/>
      <c r="F52" s="26" t="str">
        <f>F12</f>
        <v>Chotusice</v>
      </c>
      <c r="G52" s="35"/>
      <c r="H52" s="35"/>
      <c r="I52" s="28" t="s">
        <v>23</v>
      </c>
      <c r="J52" s="58" t="str">
        <f>IF(J12="","",J12)</f>
        <v>28. 1. 2022</v>
      </c>
      <c r="K52" s="35"/>
      <c r="L52" s="10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10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15.2" customHeight="1">
      <c r="A54" s="33"/>
      <c r="B54" s="34"/>
      <c r="C54" s="28" t="s">
        <v>25</v>
      </c>
      <c r="D54" s="35"/>
      <c r="E54" s="35"/>
      <c r="F54" s="26" t="str">
        <f>E15</f>
        <v>Obec Chotusice</v>
      </c>
      <c r="G54" s="35"/>
      <c r="H54" s="35"/>
      <c r="I54" s="28" t="s">
        <v>31</v>
      </c>
      <c r="J54" s="31" t="str">
        <f>E21</f>
        <v>Ing. Vojtěch Merenus</v>
      </c>
      <c r="K54" s="35"/>
      <c r="L54" s="10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29</v>
      </c>
      <c r="D55" s="35"/>
      <c r="E55" s="35"/>
      <c r="F55" s="26" t="str">
        <f>IF(E18="","",E18)</f>
        <v>Vyplň údaj</v>
      </c>
      <c r="G55" s="35"/>
      <c r="H55" s="35"/>
      <c r="I55" s="28" t="s">
        <v>34</v>
      </c>
      <c r="J55" s="31" t="str">
        <f>E24</f>
        <v>Ing. Vojtěch Merenus</v>
      </c>
      <c r="K55" s="35"/>
      <c r="L55" s="10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10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29" t="s">
        <v>87</v>
      </c>
      <c r="D57" s="130"/>
      <c r="E57" s="130"/>
      <c r="F57" s="130"/>
      <c r="G57" s="130"/>
      <c r="H57" s="130"/>
      <c r="I57" s="130"/>
      <c r="J57" s="131" t="s">
        <v>88</v>
      </c>
      <c r="K57" s="130"/>
      <c r="L57" s="10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10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32" t="s">
        <v>69</v>
      </c>
      <c r="D59" s="35"/>
      <c r="E59" s="35"/>
      <c r="F59" s="35"/>
      <c r="G59" s="35"/>
      <c r="H59" s="35"/>
      <c r="I59" s="35"/>
      <c r="J59" s="76">
        <f>J90</f>
        <v>0</v>
      </c>
      <c r="K59" s="35"/>
      <c r="L59" s="10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6" t="s">
        <v>89</v>
      </c>
    </row>
    <row r="60" spans="1:47" s="9" customFormat="1" ht="24.95" customHeight="1">
      <c r="B60" s="133"/>
      <c r="C60" s="134"/>
      <c r="D60" s="135" t="s">
        <v>90</v>
      </c>
      <c r="E60" s="136"/>
      <c r="F60" s="136"/>
      <c r="G60" s="136"/>
      <c r="H60" s="136"/>
      <c r="I60" s="136"/>
      <c r="J60" s="137">
        <f>J91</f>
        <v>0</v>
      </c>
      <c r="K60" s="134"/>
      <c r="L60" s="138"/>
    </row>
    <row r="61" spans="1:47" s="10" customFormat="1" ht="19.899999999999999" customHeight="1">
      <c r="B61" s="139"/>
      <c r="C61" s="140"/>
      <c r="D61" s="141" t="s">
        <v>91</v>
      </c>
      <c r="E61" s="142"/>
      <c r="F61" s="142"/>
      <c r="G61" s="142"/>
      <c r="H61" s="142"/>
      <c r="I61" s="142"/>
      <c r="J61" s="143">
        <f>J92</f>
        <v>0</v>
      </c>
      <c r="K61" s="140"/>
      <c r="L61" s="144"/>
    </row>
    <row r="62" spans="1:47" s="10" customFormat="1" ht="19.899999999999999" customHeight="1">
      <c r="B62" s="139"/>
      <c r="C62" s="140"/>
      <c r="D62" s="141" t="s">
        <v>153</v>
      </c>
      <c r="E62" s="142"/>
      <c r="F62" s="142"/>
      <c r="G62" s="142"/>
      <c r="H62" s="142"/>
      <c r="I62" s="142"/>
      <c r="J62" s="143">
        <f>J119</f>
        <v>0</v>
      </c>
      <c r="K62" s="140"/>
      <c r="L62" s="144"/>
    </row>
    <row r="63" spans="1:47" s="10" customFormat="1" ht="19.899999999999999" customHeight="1">
      <c r="B63" s="139"/>
      <c r="C63" s="140"/>
      <c r="D63" s="141" t="s">
        <v>154</v>
      </c>
      <c r="E63" s="142"/>
      <c r="F63" s="142"/>
      <c r="G63" s="142"/>
      <c r="H63" s="142"/>
      <c r="I63" s="142"/>
      <c r="J63" s="143">
        <f>J146</f>
        <v>0</v>
      </c>
      <c r="K63" s="140"/>
      <c r="L63" s="144"/>
    </row>
    <row r="64" spans="1:47" s="10" customFormat="1" ht="19.899999999999999" customHeight="1">
      <c r="B64" s="139"/>
      <c r="C64" s="140"/>
      <c r="D64" s="141" t="s">
        <v>155</v>
      </c>
      <c r="E64" s="142"/>
      <c r="F64" s="142"/>
      <c r="G64" s="142"/>
      <c r="H64" s="142"/>
      <c r="I64" s="142"/>
      <c r="J64" s="143">
        <f>J160</f>
        <v>0</v>
      </c>
      <c r="K64" s="140"/>
      <c r="L64" s="144"/>
    </row>
    <row r="65" spans="1:31" s="9" customFormat="1" ht="24.95" customHeight="1">
      <c r="B65" s="133"/>
      <c r="C65" s="134"/>
      <c r="D65" s="135" t="s">
        <v>156</v>
      </c>
      <c r="E65" s="136"/>
      <c r="F65" s="136"/>
      <c r="G65" s="136"/>
      <c r="H65" s="136"/>
      <c r="I65" s="136"/>
      <c r="J65" s="137">
        <f>J163</f>
        <v>0</v>
      </c>
      <c r="K65" s="134"/>
      <c r="L65" s="138"/>
    </row>
    <row r="66" spans="1:31" s="10" customFormat="1" ht="19.899999999999999" customHeight="1">
      <c r="B66" s="139"/>
      <c r="C66" s="140"/>
      <c r="D66" s="141" t="s">
        <v>157</v>
      </c>
      <c r="E66" s="142"/>
      <c r="F66" s="142"/>
      <c r="G66" s="142"/>
      <c r="H66" s="142"/>
      <c r="I66" s="142"/>
      <c r="J66" s="143">
        <f>J164</f>
        <v>0</v>
      </c>
      <c r="K66" s="140"/>
      <c r="L66" s="144"/>
    </row>
    <row r="67" spans="1:31" s="10" customFormat="1" ht="19.899999999999999" customHeight="1">
      <c r="B67" s="139"/>
      <c r="C67" s="140"/>
      <c r="D67" s="141" t="s">
        <v>158</v>
      </c>
      <c r="E67" s="142"/>
      <c r="F67" s="142"/>
      <c r="G67" s="142"/>
      <c r="H67" s="142"/>
      <c r="I67" s="142"/>
      <c r="J67" s="143">
        <f>J166</f>
        <v>0</v>
      </c>
      <c r="K67" s="140"/>
      <c r="L67" s="144"/>
    </row>
    <row r="68" spans="1:31" s="10" customFormat="1" ht="19.899999999999999" customHeight="1">
      <c r="B68" s="139"/>
      <c r="C68" s="140"/>
      <c r="D68" s="141" t="s">
        <v>159</v>
      </c>
      <c r="E68" s="142"/>
      <c r="F68" s="142"/>
      <c r="G68" s="142"/>
      <c r="H68" s="142"/>
      <c r="I68" s="142"/>
      <c r="J68" s="143">
        <f>J181</f>
        <v>0</v>
      </c>
      <c r="K68" s="140"/>
      <c r="L68" s="144"/>
    </row>
    <row r="69" spans="1:31" s="10" customFormat="1" ht="19.899999999999999" customHeight="1">
      <c r="B69" s="139"/>
      <c r="C69" s="140"/>
      <c r="D69" s="141" t="s">
        <v>160</v>
      </c>
      <c r="E69" s="142"/>
      <c r="F69" s="142"/>
      <c r="G69" s="142"/>
      <c r="H69" s="142"/>
      <c r="I69" s="142"/>
      <c r="J69" s="143">
        <f>J183</f>
        <v>0</v>
      </c>
      <c r="K69" s="140"/>
      <c r="L69" s="144"/>
    </row>
    <row r="70" spans="1:31" s="9" customFormat="1" ht="24.95" customHeight="1">
      <c r="B70" s="133"/>
      <c r="C70" s="134"/>
      <c r="D70" s="135" t="s">
        <v>161</v>
      </c>
      <c r="E70" s="136"/>
      <c r="F70" s="136"/>
      <c r="G70" s="136"/>
      <c r="H70" s="136"/>
      <c r="I70" s="136"/>
      <c r="J70" s="137">
        <f>J206</f>
        <v>0</v>
      </c>
      <c r="K70" s="134"/>
      <c r="L70" s="138"/>
    </row>
    <row r="71" spans="1:31" s="2" customFormat="1" ht="21.75" customHeight="1">
      <c r="A71" s="33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105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6.95" customHeight="1">
      <c r="A72" s="33"/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105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6" spans="1:31" s="2" customFormat="1" ht="6.95" customHeight="1">
      <c r="A76" s="33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10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24.95" customHeight="1">
      <c r="A77" s="33"/>
      <c r="B77" s="34"/>
      <c r="C77" s="22" t="s">
        <v>96</v>
      </c>
      <c r="D77" s="35"/>
      <c r="E77" s="35"/>
      <c r="F77" s="35"/>
      <c r="G77" s="35"/>
      <c r="H77" s="35"/>
      <c r="I77" s="35"/>
      <c r="J77" s="35"/>
      <c r="K77" s="35"/>
      <c r="L77" s="10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10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16</v>
      </c>
      <c r="D79" s="35"/>
      <c r="E79" s="35"/>
      <c r="F79" s="35"/>
      <c r="G79" s="35"/>
      <c r="H79" s="35"/>
      <c r="I79" s="35"/>
      <c r="J79" s="35"/>
      <c r="K79" s="35"/>
      <c r="L79" s="10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5"/>
      <c r="D80" s="35"/>
      <c r="E80" s="334" t="str">
        <f>E7</f>
        <v>Oprava fásády OÚ Chotusice</v>
      </c>
      <c r="F80" s="335"/>
      <c r="G80" s="335"/>
      <c r="H80" s="335"/>
      <c r="I80" s="35"/>
      <c r="J80" s="35"/>
      <c r="K80" s="35"/>
      <c r="L80" s="10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2" customHeight="1">
      <c r="A81" s="33"/>
      <c r="B81" s="34"/>
      <c r="C81" s="28" t="s">
        <v>84</v>
      </c>
      <c r="D81" s="35"/>
      <c r="E81" s="35"/>
      <c r="F81" s="35"/>
      <c r="G81" s="35"/>
      <c r="H81" s="35"/>
      <c r="I81" s="35"/>
      <c r="J81" s="35"/>
      <c r="K81" s="35"/>
      <c r="L81" s="10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6.5" customHeight="1">
      <c r="A82" s="33"/>
      <c r="B82" s="34"/>
      <c r="C82" s="35"/>
      <c r="D82" s="35"/>
      <c r="E82" s="306" t="str">
        <f>E9</f>
        <v>1 - Oprava fasády</v>
      </c>
      <c r="F82" s="336"/>
      <c r="G82" s="336"/>
      <c r="H82" s="336"/>
      <c r="I82" s="35"/>
      <c r="J82" s="35"/>
      <c r="K82" s="35"/>
      <c r="L82" s="10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10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2" customHeight="1">
      <c r="A84" s="33"/>
      <c r="B84" s="34"/>
      <c r="C84" s="28" t="s">
        <v>21</v>
      </c>
      <c r="D84" s="35"/>
      <c r="E84" s="35"/>
      <c r="F84" s="26" t="str">
        <f>F12</f>
        <v>Chotusice</v>
      </c>
      <c r="G84" s="35"/>
      <c r="H84" s="35"/>
      <c r="I84" s="28" t="s">
        <v>23</v>
      </c>
      <c r="J84" s="58" t="str">
        <f>IF(J12="","",J12)</f>
        <v>28. 1. 2022</v>
      </c>
      <c r="K84" s="35"/>
      <c r="L84" s="10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6.95" customHeight="1">
      <c r="A85" s="33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10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5.2" customHeight="1">
      <c r="A86" s="33"/>
      <c r="B86" s="34"/>
      <c r="C86" s="28" t="s">
        <v>25</v>
      </c>
      <c r="D86" s="35"/>
      <c r="E86" s="35"/>
      <c r="F86" s="26" t="str">
        <f>E15</f>
        <v>Obec Chotusice</v>
      </c>
      <c r="G86" s="35"/>
      <c r="H86" s="35"/>
      <c r="I86" s="28" t="s">
        <v>31</v>
      </c>
      <c r="J86" s="31" t="str">
        <f>E21</f>
        <v>Ing. Vojtěch Merenus</v>
      </c>
      <c r="K86" s="35"/>
      <c r="L86" s="10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5.2" customHeight="1">
      <c r="A87" s="33"/>
      <c r="B87" s="34"/>
      <c r="C87" s="28" t="s">
        <v>29</v>
      </c>
      <c r="D87" s="35"/>
      <c r="E87" s="35"/>
      <c r="F87" s="26" t="str">
        <f>IF(E18="","",E18)</f>
        <v>Vyplň údaj</v>
      </c>
      <c r="G87" s="35"/>
      <c r="H87" s="35"/>
      <c r="I87" s="28" t="s">
        <v>34</v>
      </c>
      <c r="J87" s="31" t="str">
        <f>E24</f>
        <v>Ing. Vojtěch Merenus</v>
      </c>
      <c r="K87" s="35"/>
      <c r="L87" s="10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10.3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10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11" customFormat="1" ht="29.25" customHeight="1">
      <c r="A89" s="145"/>
      <c r="B89" s="146"/>
      <c r="C89" s="147" t="s">
        <v>97</v>
      </c>
      <c r="D89" s="148" t="s">
        <v>56</v>
      </c>
      <c r="E89" s="148" t="s">
        <v>52</v>
      </c>
      <c r="F89" s="148" t="s">
        <v>53</v>
      </c>
      <c r="G89" s="148" t="s">
        <v>98</v>
      </c>
      <c r="H89" s="148" t="s">
        <v>99</v>
      </c>
      <c r="I89" s="148" t="s">
        <v>100</v>
      </c>
      <c r="J89" s="148" t="s">
        <v>88</v>
      </c>
      <c r="K89" s="149" t="s">
        <v>101</v>
      </c>
      <c r="L89" s="150"/>
      <c r="M89" s="67" t="s">
        <v>19</v>
      </c>
      <c r="N89" s="68" t="s">
        <v>41</v>
      </c>
      <c r="O89" s="68" t="s">
        <v>102</v>
      </c>
      <c r="P89" s="68" t="s">
        <v>103</v>
      </c>
      <c r="Q89" s="68" t="s">
        <v>104</v>
      </c>
      <c r="R89" s="68" t="s">
        <v>105</v>
      </c>
      <c r="S89" s="68" t="s">
        <v>106</v>
      </c>
      <c r="T89" s="69" t="s">
        <v>107</v>
      </c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</row>
    <row r="90" spans="1:65" s="2" customFormat="1" ht="22.9" customHeight="1">
      <c r="A90" s="33"/>
      <c r="B90" s="34"/>
      <c r="C90" s="74" t="s">
        <v>108</v>
      </c>
      <c r="D90" s="35"/>
      <c r="E90" s="35"/>
      <c r="F90" s="35"/>
      <c r="G90" s="35"/>
      <c r="H90" s="35"/>
      <c r="I90" s="35"/>
      <c r="J90" s="151">
        <f>BK90</f>
        <v>0</v>
      </c>
      <c r="K90" s="35"/>
      <c r="L90" s="38"/>
      <c r="M90" s="70"/>
      <c r="N90" s="152"/>
      <c r="O90" s="71"/>
      <c r="P90" s="153">
        <f>P91+P163+P206</f>
        <v>0</v>
      </c>
      <c r="Q90" s="71"/>
      <c r="R90" s="153">
        <f>R91+R163+R206</f>
        <v>26.88317194</v>
      </c>
      <c r="S90" s="71"/>
      <c r="T90" s="154">
        <f>T91+T163+T206</f>
        <v>28.484214499999997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6" t="s">
        <v>70</v>
      </c>
      <c r="AU90" s="16" t="s">
        <v>89</v>
      </c>
      <c r="BK90" s="155">
        <f>BK91+BK163+BK206</f>
        <v>0</v>
      </c>
    </row>
    <row r="91" spans="1:65" s="12" customFormat="1" ht="25.9" customHeight="1">
      <c r="B91" s="156"/>
      <c r="C91" s="157"/>
      <c r="D91" s="158" t="s">
        <v>70</v>
      </c>
      <c r="E91" s="159" t="s">
        <v>109</v>
      </c>
      <c r="F91" s="159" t="s">
        <v>110</v>
      </c>
      <c r="G91" s="157"/>
      <c r="H91" s="157"/>
      <c r="I91" s="160"/>
      <c r="J91" s="161">
        <f>BK91</f>
        <v>0</v>
      </c>
      <c r="K91" s="157"/>
      <c r="L91" s="162"/>
      <c r="M91" s="163"/>
      <c r="N91" s="164"/>
      <c r="O91" s="164"/>
      <c r="P91" s="165">
        <f>P92+P119+P146+P160</f>
        <v>0</v>
      </c>
      <c r="Q91" s="164"/>
      <c r="R91" s="165">
        <f>R92+R119+R146+R160</f>
        <v>26.501278840000001</v>
      </c>
      <c r="S91" s="164"/>
      <c r="T91" s="166">
        <f>T92+T119+T146+T160</f>
        <v>28.315409999999996</v>
      </c>
      <c r="AR91" s="167" t="s">
        <v>78</v>
      </c>
      <c r="AT91" s="168" t="s">
        <v>70</v>
      </c>
      <c r="AU91" s="168" t="s">
        <v>71</v>
      </c>
      <c r="AY91" s="167" t="s">
        <v>111</v>
      </c>
      <c r="BK91" s="169">
        <f>BK92+BK119+BK146+BK160</f>
        <v>0</v>
      </c>
    </row>
    <row r="92" spans="1:65" s="12" customFormat="1" ht="22.9" customHeight="1">
      <c r="B92" s="156"/>
      <c r="C92" s="157"/>
      <c r="D92" s="158" t="s">
        <v>70</v>
      </c>
      <c r="E92" s="170" t="s">
        <v>112</v>
      </c>
      <c r="F92" s="170" t="s">
        <v>113</v>
      </c>
      <c r="G92" s="157"/>
      <c r="H92" s="157"/>
      <c r="I92" s="160"/>
      <c r="J92" s="171">
        <f>BK92</f>
        <v>0</v>
      </c>
      <c r="K92" s="157"/>
      <c r="L92" s="162"/>
      <c r="M92" s="163"/>
      <c r="N92" s="164"/>
      <c r="O92" s="164"/>
      <c r="P92" s="165">
        <f>SUM(P93:P118)</f>
        <v>0</v>
      </c>
      <c r="Q92" s="164"/>
      <c r="R92" s="165">
        <f>SUM(R93:R118)</f>
        <v>26.501278840000001</v>
      </c>
      <c r="S92" s="164"/>
      <c r="T92" s="166">
        <f>SUM(T93:T118)</f>
        <v>0</v>
      </c>
      <c r="AR92" s="167" t="s">
        <v>78</v>
      </c>
      <c r="AT92" s="168" t="s">
        <v>70</v>
      </c>
      <c r="AU92" s="168" t="s">
        <v>78</v>
      </c>
      <c r="AY92" s="167" t="s">
        <v>111</v>
      </c>
      <c r="BK92" s="169">
        <f>SUM(BK93:BK118)</f>
        <v>0</v>
      </c>
    </row>
    <row r="93" spans="1:65" s="2" customFormat="1" ht="21.75" customHeight="1">
      <c r="A93" s="33"/>
      <c r="B93" s="34"/>
      <c r="C93" s="172" t="s">
        <v>162</v>
      </c>
      <c r="D93" s="172" t="s">
        <v>119</v>
      </c>
      <c r="E93" s="173" t="s">
        <v>163</v>
      </c>
      <c r="F93" s="174" t="s">
        <v>164</v>
      </c>
      <c r="G93" s="175" t="s">
        <v>165</v>
      </c>
      <c r="H93" s="176">
        <v>4.3499999999999996</v>
      </c>
      <c r="I93" s="177"/>
      <c r="J93" s="178">
        <f>ROUND(I93*H93,2)</f>
        <v>0</v>
      </c>
      <c r="K93" s="174" t="s">
        <v>123</v>
      </c>
      <c r="L93" s="38"/>
      <c r="M93" s="179" t="s">
        <v>19</v>
      </c>
      <c r="N93" s="180" t="s">
        <v>42</v>
      </c>
      <c r="O93" s="63"/>
      <c r="P93" s="181">
        <f>O93*H93</f>
        <v>0</v>
      </c>
      <c r="Q93" s="181">
        <v>1.67E-2</v>
      </c>
      <c r="R93" s="181">
        <f>Q93*H93</f>
        <v>7.2644999999999987E-2</v>
      </c>
      <c r="S93" s="181">
        <v>0</v>
      </c>
      <c r="T93" s="182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83" t="s">
        <v>142</v>
      </c>
      <c r="AT93" s="183" t="s">
        <v>119</v>
      </c>
      <c r="AU93" s="183" t="s">
        <v>80</v>
      </c>
      <c r="AY93" s="16" t="s">
        <v>111</v>
      </c>
      <c r="BE93" s="184">
        <f>IF(N93="základní",J93,0)</f>
        <v>0</v>
      </c>
      <c r="BF93" s="184">
        <f>IF(N93="snížená",J93,0)</f>
        <v>0</v>
      </c>
      <c r="BG93" s="184">
        <f>IF(N93="zákl. přenesená",J93,0)</f>
        <v>0</v>
      </c>
      <c r="BH93" s="184">
        <f>IF(N93="sníž. přenesená",J93,0)</f>
        <v>0</v>
      </c>
      <c r="BI93" s="184">
        <f>IF(N93="nulová",J93,0)</f>
        <v>0</v>
      </c>
      <c r="BJ93" s="16" t="s">
        <v>78</v>
      </c>
      <c r="BK93" s="184">
        <f>ROUND(I93*H93,2)</f>
        <v>0</v>
      </c>
      <c r="BL93" s="16" t="s">
        <v>142</v>
      </c>
      <c r="BM93" s="183" t="s">
        <v>166</v>
      </c>
    </row>
    <row r="94" spans="1:65" s="2" customFormat="1" ht="11.25">
      <c r="A94" s="33"/>
      <c r="B94" s="34"/>
      <c r="C94" s="35"/>
      <c r="D94" s="185" t="s">
        <v>126</v>
      </c>
      <c r="E94" s="35"/>
      <c r="F94" s="186" t="s">
        <v>167</v>
      </c>
      <c r="G94" s="35"/>
      <c r="H94" s="35"/>
      <c r="I94" s="187"/>
      <c r="J94" s="35"/>
      <c r="K94" s="35"/>
      <c r="L94" s="38"/>
      <c r="M94" s="188"/>
      <c r="N94" s="189"/>
      <c r="O94" s="63"/>
      <c r="P94" s="63"/>
      <c r="Q94" s="63"/>
      <c r="R94" s="63"/>
      <c r="S94" s="63"/>
      <c r="T94" s="64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6" t="s">
        <v>126</v>
      </c>
      <c r="AU94" s="16" t="s">
        <v>80</v>
      </c>
    </row>
    <row r="95" spans="1:65" s="2" customFormat="1" ht="16.5" customHeight="1">
      <c r="A95" s="33"/>
      <c r="B95" s="34"/>
      <c r="C95" s="172" t="s">
        <v>168</v>
      </c>
      <c r="D95" s="172" t="s">
        <v>119</v>
      </c>
      <c r="E95" s="173" t="s">
        <v>169</v>
      </c>
      <c r="F95" s="174" t="s">
        <v>170</v>
      </c>
      <c r="G95" s="175" t="s">
        <v>165</v>
      </c>
      <c r="H95" s="176">
        <v>90.263000000000005</v>
      </c>
      <c r="I95" s="177"/>
      <c r="J95" s="178">
        <f>ROUND(I95*H95,2)</f>
        <v>0</v>
      </c>
      <c r="K95" s="174" t="s">
        <v>123</v>
      </c>
      <c r="L95" s="38"/>
      <c r="M95" s="179" t="s">
        <v>19</v>
      </c>
      <c r="N95" s="180" t="s">
        <v>42</v>
      </c>
      <c r="O95" s="63"/>
      <c r="P95" s="181">
        <f>O95*H95</f>
        <v>0</v>
      </c>
      <c r="Q95" s="181">
        <v>1.208E-2</v>
      </c>
      <c r="R95" s="181">
        <f>Q95*H95</f>
        <v>1.0903770400000001</v>
      </c>
      <c r="S95" s="181">
        <v>0</v>
      </c>
      <c r="T95" s="182">
        <f>S95*H95</f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83" t="s">
        <v>142</v>
      </c>
      <c r="AT95" s="183" t="s">
        <v>119</v>
      </c>
      <c r="AU95" s="183" t="s">
        <v>80</v>
      </c>
      <c r="AY95" s="16" t="s">
        <v>111</v>
      </c>
      <c r="BE95" s="184">
        <f>IF(N95="základní",J95,0)</f>
        <v>0</v>
      </c>
      <c r="BF95" s="184">
        <f>IF(N95="snížená",J95,0)</f>
        <v>0</v>
      </c>
      <c r="BG95" s="184">
        <f>IF(N95="zákl. přenesená",J95,0)</f>
        <v>0</v>
      </c>
      <c r="BH95" s="184">
        <f>IF(N95="sníž. přenesená",J95,0)</f>
        <v>0</v>
      </c>
      <c r="BI95" s="184">
        <f>IF(N95="nulová",J95,0)</f>
        <v>0</v>
      </c>
      <c r="BJ95" s="16" t="s">
        <v>78</v>
      </c>
      <c r="BK95" s="184">
        <f>ROUND(I95*H95,2)</f>
        <v>0</v>
      </c>
      <c r="BL95" s="16" t="s">
        <v>142</v>
      </c>
      <c r="BM95" s="183" t="s">
        <v>171</v>
      </c>
    </row>
    <row r="96" spans="1:65" s="2" customFormat="1" ht="11.25">
      <c r="A96" s="33"/>
      <c r="B96" s="34"/>
      <c r="C96" s="35"/>
      <c r="D96" s="185" t="s">
        <v>126</v>
      </c>
      <c r="E96" s="35"/>
      <c r="F96" s="186" t="s">
        <v>172</v>
      </c>
      <c r="G96" s="35"/>
      <c r="H96" s="35"/>
      <c r="I96" s="187"/>
      <c r="J96" s="35"/>
      <c r="K96" s="35"/>
      <c r="L96" s="38"/>
      <c r="M96" s="188"/>
      <c r="N96" s="189"/>
      <c r="O96" s="63"/>
      <c r="P96" s="63"/>
      <c r="Q96" s="63"/>
      <c r="R96" s="63"/>
      <c r="S96" s="63"/>
      <c r="T96" s="64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T96" s="16" t="s">
        <v>126</v>
      </c>
      <c r="AU96" s="16" t="s">
        <v>80</v>
      </c>
    </row>
    <row r="97" spans="1:65" s="13" customFormat="1" ht="11.25">
      <c r="B97" s="194"/>
      <c r="C97" s="195"/>
      <c r="D97" s="196" t="s">
        <v>173</v>
      </c>
      <c r="E97" s="197" t="s">
        <v>19</v>
      </c>
      <c r="F97" s="198" t="s">
        <v>174</v>
      </c>
      <c r="G97" s="195"/>
      <c r="H97" s="199">
        <v>90.263000000000005</v>
      </c>
      <c r="I97" s="200"/>
      <c r="J97" s="195"/>
      <c r="K97" s="195"/>
      <c r="L97" s="201"/>
      <c r="M97" s="202"/>
      <c r="N97" s="203"/>
      <c r="O97" s="203"/>
      <c r="P97" s="203"/>
      <c r="Q97" s="203"/>
      <c r="R97" s="203"/>
      <c r="S97" s="203"/>
      <c r="T97" s="204"/>
      <c r="AT97" s="205" t="s">
        <v>173</v>
      </c>
      <c r="AU97" s="205" t="s">
        <v>80</v>
      </c>
      <c r="AV97" s="13" t="s">
        <v>80</v>
      </c>
      <c r="AW97" s="13" t="s">
        <v>33</v>
      </c>
      <c r="AX97" s="13" t="s">
        <v>78</v>
      </c>
      <c r="AY97" s="205" t="s">
        <v>111</v>
      </c>
    </row>
    <row r="98" spans="1:65" s="2" customFormat="1" ht="24.2" customHeight="1">
      <c r="A98" s="33"/>
      <c r="B98" s="34"/>
      <c r="C98" s="172" t="s">
        <v>175</v>
      </c>
      <c r="D98" s="172" t="s">
        <v>119</v>
      </c>
      <c r="E98" s="173" t="s">
        <v>176</v>
      </c>
      <c r="F98" s="174" t="s">
        <v>177</v>
      </c>
      <c r="G98" s="175" t="s">
        <v>165</v>
      </c>
      <c r="H98" s="176">
        <v>89.25</v>
      </c>
      <c r="I98" s="177"/>
      <c r="J98" s="178">
        <f>ROUND(I98*H98,2)</f>
        <v>0</v>
      </c>
      <c r="K98" s="174" t="s">
        <v>123</v>
      </c>
      <c r="L98" s="38"/>
      <c r="M98" s="179" t="s">
        <v>19</v>
      </c>
      <c r="N98" s="180" t="s">
        <v>42</v>
      </c>
      <c r="O98" s="63"/>
      <c r="P98" s="181">
        <f>O98*H98</f>
        <v>0</v>
      </c>
      <c r="Q98" s="181">
        <v>1.146E-2</v>
      </c>
      <c r="R98" s="181">
        <f>Q98*H98</f>
        <v>1.022805</v>
      </c>
      <c r="S98" s="181">
        <v>0</v>
      </c>
      <c r="T98" s="182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83" t="s">
        <v>142</v>
      </c>
      <c r="AT98" s="183" t="s">
        <v>119</v>
      </c>
      <c r="AU98" s="183" t="s">
        <v>80</v>
      </c>
      <c r="AY98" s="16" t="s">
        <v>111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16" t="s">
        <v>78</v>
      </c>
      <c r="BK98" s="184">
        <f>ROUND(I98*H98,2)</f>
        <v>0</v>
      </c>
      <c r="BL98" s="16" t="s">
        <v>142</v>
      </c>
      <c r="BM98" s="183" t="s">
        <v>178</v>
      </c>
    </row>
    <row r="99" spans="1:65" s="2" customFormat="1" ht="11.25">
      <c r="A99" s="33"/>
      <c r="B99" s="34"/>
      <c r="C99" s="35"/>
      <c r="D99" s="185" t="s">
        <v>126</v>
      </c>
      <c r="E99" s="35"/>
      <c r="F99" s="186" t="s">
        <v>179</v>
      </c>
      <c r="G99" s="35"/>
      <c r="H99" s="35"/>
      <c r="I99" s="187"/>
      <c r="J99" s="35"/>
      <c r="K99" s="35"/>
      <c r="L99" s="38"/>
      <c r="M99" s="188"/>
      <c r="N99" s="189"/>
      <c r="O99" s="63"/>
      <c r="P99" s="63"/>
      <c r="Q99" s="63"/>
      <c r="R99" s="63"/>
      <c r="S99" s="63"/>
      <c r="T99" s="64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6" t="s">
        <v>126</v>
      </c>
      <c r="AU99" s="16" t="s">
        <v>80</v>
      </c>
    </row>
    <row r="100" spans="1:65" s="2" customFormat="1" ht="21.75" customHeight="1">
      <c r="A100" s="33"/>
      <c r="B100" s="34"/>
      <c r="C100" s="172" t="s">
        <v>180</v>
      </c>
      <c r="D100" s="172" t="s">
        <v>119</v>
      </c>
      <c r="E100" s="173" t="s">
        <v>181</v>
      </c>
      <c r="F100" s="174" t="s">
        <v>182</v>
      </c>
      <c r="G100" s="175" t="s">
        <v>165</v>
      </c>
      <c r="H100" s="176">
        <v>46.222999999999999</v>
      </c>
      <c r="I100" s="177"/>
      <c r="J100" s="178">
        <f>ROUND(I100*H100,2)</f>
        <v>0</v>
      </c>
      <c r="K100" s="174" t="s">
        <v>123</v>
      </c>
      <c r="L100" s="38"/>
      <c r="M100" s="179" t="s">
        <v>19</v>
      </c>
      <c r="N100" s="180" t="s">
        <v>42</v>
      </c>
      <c r="O100" s="63"/>
      <c r="P100" s="181">
        <f>O100*H100</f>
        <v>0</v>
      </c>
      <c r="Q100" s="181">
        <v>1.6199999999999999E-2</v>
      </c>
      <c r="R100" s="181">
        <f>Q100*H100</f>
        <v>0.74881259999999994</v>
      </c>
      <c r="S100" s="181">
        <v>0</v>
      </c>
      <c r="T100" s="182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83" t="s">
        <v>142</v>
      </c>
      <c r="AT100" s="183" t="s">
        <v>119</v>
      </c>
      <c r="AU100" s="183" t="s">
        <v>80</v>
      </c>
      <c r="AY100" s="16" t="s">
        <v>111</v>
      </c>
      <c r="BE100" s="184">
        <f>IF(N100="základní",J100,0)</f>
        <v>0</v>
      </c>
      <c r="BF100" s="184">
        <f>IF(N100="snížená",J100,0)</f>
        <v>0</v>
      </c>
      <c r="BG100" s="184">
        <f>IF(N100="zákl. přenesená",J100,0)</f>
        <v>0</v>
      </c>
      <c r="BH100" s="184">
        <f>IF(N100="sníž. přenesená",J100,0)</f>
        <v>0</v>
      </c>
      <c r="BI100" s="184">
        <f>IF(N100="nulová",J100,0)</f>
        <v>0</v>
      </c>
      <c r="BJ100" s="16" t="s">
        <v>78</v>
      </c>
      <c r="BK100" s="184">
        <f>ROUND(I100*H100,2)</f>
        <v>0</v>
      </c>
      <c r="BL100" s="16" t="s">
        <v>142</v>
      </c>
      <c r="BM100" s="183" t="s">
        <v>183</v>
      </c>
    </row>
    <row r="101" spans="1:65" s="2" customFormat="1" ht="11.25">
      <c r="A101" s="33"/>
      <c r="B101" s="34"/>
      <c r="C101" s="35"/>
      <c r="D101" s="185" t="s">
        <v>126</v>
      </c>
      <c r="E101" s="35"/>
      <c r="F101" s="186" t="s">
        <v>184</v>
      </c>
      <c r="G101" s="35"/>
      <c r="H101" s="35"/>
      <c r="I101" s="187"/>
      <c r="J101" s="35"/>
      <c r="K101" s="35"/>
      <c r="L101" s="38"/>
      <c r="M101" s="188"/>
      <c r="N101" s="189"/>
      <c r="O101" s="63"/>
      <c r="P101" s="63"/>
      <c r="Q101" s="63"/>
      <c r="R101" s="63"/>
      <c r="S101" s="63"/>
      <c r="T101" s="64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6" t="s">
        <v>126</v>
      </c>
      <c r="AU101" s="16" t="s">
        <v>80</v>
      </c>
    </row>
    <row r="102" spans="1:65" s="2" customFormat="1" ht="16.5" customHeight="1">
      <c r="A102" s="33"/>
      <c r="B102" s="34"/>
      <c r="C102" s="172" t="s">
        <v>185</v>
      </c>
      <c r="D102" s="172" t="s">
        <v>119</v>
      </c>
      <c r="E102" s="173" t="s">
        <v>186</v>
      </c>
      <c r="F102" s="174" t="s">
        <v>187</v>
      </c>
      <c r="G102" s="175" t="s">
        <v>165</v>
      </c>
      <c r="H102" s="176">
        <v>44.04</v>
      </c>
      <c r="I102" s="177"/>
      <c r="J102" s="178">
        <f>ROUND(I102*H102,2)</f>
        <v>0</v>
      </c>
      <c r="K102" s="174" t="s">
        <v>19</v>
      </c>
      <c r="L102" s="38"/>
      <c r="M102" s="179" t="s">
        <v>19</v>
      </c>
      <c r="N102" s="180" t="s">
        <v>42</v>
      </c>
      <c r="O102" s="63"/>
      <c r="P102" s="181">
        <f>O102*H102</f>
        <v>0</v>
      </c>
      <c r="Q102" s="181">
        <v>1.6199999999999999E-2</v>
      </c>
      <c r="R102" s="181">
        <f>Q102*H102</f>
        <v>0.71344799999999997</v>
      </c>
      <c r="S102" s="181">
        <v>0</v>
      </c>
      <c r="T102" s="182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83" t="s">
        <v>142</v>
      </c>
      <c r="AT102" s="183" t="s">
        <v>119</v>
      </c>
      <c r="AU102" s="183" t="s">
        <v>80</v>
      </c>
      <c r="AY102" s="16" t="s">
        <v>111</v>
      </c>
      <c r="BE102" s="184">
        <f>IF(N102="základní",J102,0)</f>
        <v>0</v>
      </c>
      <c r="BF102" s="184">
        <f>IF(N102="snížená",J102,0)</f>
        <v>0</v>
      </c>
      <c r="BG102" s="184">
        <f>IF(N102="zákl. přenesená",J102,0)</f>
        <v>0</v>
      </c>
      <c r="BH102" s="184">
        <f>IF(N102="sníž. přenesená",J102,0)</f>
        <v>0</v>
      </c>
      <c r="BI102" s="184">
        <f>IF(N102="nulová",J102,0)</f>
        <v>0</v>
      </c>
      <c r="BJ102" s="16" t="s">
        <v>78</v>
      </c>
      <c r="BK102" s="184">
        <f>ROUND(I102*H102,2)</f>
        <v>0</v>
      </c>
      <c r="BL102" s="16" t="s">
        <v>142</v>
      </c>
      <c r="BM102" s="183" t="s">
        <v>188</v>
      </c>
    </row>
    <row r="103" spans="1:65" s="2" customFormat="1" ht="24.2" customHeight="1">
      <c r="A103" s="33"/>
      <c r="B103" s="34"/>
      <c r="C103" s="172" t="s">
        <v>189</v>
      </c>
      <c r="D103" s="172" t="s">
        <v>119</v>
      </c>
      <c r="E103" s="173" t="s">
        <v>190</v>
      </c>
      <c r="F103" s="174" t="s">
        <v>191</v>
      </c>
      <c r="G103" s="175" t="s">
        <v>165</v>
      </c>
      <c r="H103" s="176">
        <v>89.25</v>
      </c>
      <c r="I103" s="177"/>
      <c r="J103" s="178">
        <f>ROUND(I103*H103,2)</f>
        <v>0</v>
      </c>
      <c r="K103" s="174" t="s">
        <v>123</v>
      </c>
      <c r="L103" s="38"/>
      <c r="M103" s="179" t="s">
        <v>19</v>
      </c>
      <c r="N103" s="180" t="s">
        <v>42</v>
      </c>
      <c r="O103" s="63"/>
      <c r="P103" s="181">
        <f>O103*H103</f>
        <v>0</v>
      </c>
      <c r="Q103" s="181">
        <v>5.1000000000000004E-3</v>
      </c>
      <c r="R103" s="181">
        <f>Q103*H103</f>
        <v>0.45517500000000005</v>
      </c>
      <c r="S103" s="181">
        <v>0</v>
      </c>
      <c r="T103" s="182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83" t="s">
        <v>142</v>
      </c>
      <c r="AT103" s="183" t="s">
        <v>119</v>
      </c>
      <c r="AU103" s="183" t="s">
        <v>80</v>
      </c>
      <c r="AY103" s="16" t="s">
        <v>111</v>
      </c>
      <c r="BE103" s="184">
        <f>IF(N103="základní",J103,0)</f>
        <v>0</v>
      </c>
      <c r="BF103" s="184">
        <f>IF(N103="snížená",J103,0)</f>
        <v>0</v>
      </c>
      <c r="BG103" s="184">
        <f>IF(N103="zákl. přenesená",J103,0)</f>
        <v>0</v>
      </c>
      <c r="BH103" s="184">
        <f>IF(N103="sníž. přenesená",J103,0)</f>
        <v>0</v>
      </c>
      <c r="BI103" s="184">
        <f>IF(N103="nulová",J103,0)</f>
        <v>0</v>
      </c>
      <c r="BJ103" s="16" t="s">
        <v>78</v>
      </c>
      <c r="BK103" s="184">
        <f>ROUND(I103*H103,2)</f>
        <v>0</v>
      </c>
      <c r="BL103" s="16" t="s">
        <v>142</v>
      </c>
      <c r="BM103" s="183" t="s">
        <v>192</v>
      </c>
    </row>
    <row r="104" spans="1:65" s="2" customFormat="1" ht="11.25">
      <c r="A104" s="33"/>
      <c r="B104" s="34"/>
      <c r="C104" s="35"/>
      <c r="D104" s="185" t="s">
        <v>126</v>
      </c>
      <c r="E104" s="35"/>
      <c r="F104" s="186" t="s">
        <v>193</v>
      </c>
      <c r="G104" s="35"/>
      <c r="H104" s="35"/>
      <c r="I104" s="187"/>
      <c r="J104" s="35"/>
      <c r="K104" s="35"/>
      <c r="L104" s="38"/>
      <c r="M104" s="188"/>
      <c r="N104" s="189"/>
      <c r="O104" s="63"/>
      <c r="P104" s="63"/>
      <c r="Q104" s="63"/>
      <c r="R104" s="63"/>
      <c r="S104" s="63"/>
      <c r="T104" s="64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6" t="s">
        <v>126</v>
      </c>
      <c r="AU104" s="16" t="s">
        <v>80</v>
      </c>
    </row>
    <row r="105" spans="1:65" s="2" customFormat="1" ht="16.5" customHeight="1">
      <c r="A105" s="33"/>
      <c r="B105" s="34"/>
      <c r="C105" s="172" t="s">
        <v>194</v>
      </c>
      <c r="D105" s="172" t="s">
        <v>119</v>
      </c>
      <c r="E105" s="173" t="s">
        <v>195</v>
      </c>
      <c r="F105" s="174" t="s">
        <v>196</v>
      </c>
      <c r="G105" s="175" t="s">
        <v>165</v>
      </c>
      <c r="H105" s="176">
        <v>78.78</v>
      </c>
      <c r="I105" s="177"/>
      <c r="J105" s="178">
        <f>ROUND(I105*H105,2)</f>
        <v>0</v>
      </c>
      <c r="K105" s="174" t="s">
        <v>19</v>
      </c>
      <c r="L105" s="38"/>
      <c r="M105" s="179" t="s">
        <v>19</v>
      </c>
      <c r="N105" s="180" t="s">
        <v>42</v>
      </c>
      <c r="O105" s="63"/>
      <c r="P105" s="181">
        <f>O105*H105</f>
        <v>0</v>
      </c>
      <c r="Q105" s="181">
        <v>4.0309999999999999E-2</v>
      </c>
      <c r="R105" s="181">
        <f>Q105*H105</f>
        <v>3.1756218000000001</v>
      </c>
      <c r="S105" s="181">
        <v>0</v>
      </c>
      <c r="T105" s="182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83" t="s">
        <v>142</v>
      </c>
      <c r="AT105" s="183" t="s">
        <v>119</v>
      </c>
      <c r="AU105" s="183" t="s">
        <v>80</v>
      </c>
      <c r="AY105" s="16" t="s">
        <v>111</v>
      </c>
      <c r="BE105" s="184">
        <f>IF(N105="základní",J105,0)</f>
        <v>0</v>
      </c>
      <c r="BF105" s="184">
        <f>IF(N105="snížená",J105,0)</f>
        <v>0</v>
      </c>
      <c r="BG105" s="184">
        <f>IF(N105="zákl. přenesená",J105,0)</f>
        <v>0</v>
      </c>
      <c r="BH105" s="184">
        <f>IF(N105="sníž. přenesená",J105,0)</f>
        <v>0</v>
      </c>
      <c r="BI105" s="184">
        <f>IF(N105="nulová",J105,0)</f>
        <v>0</v>
      </c>
      <c r="BJ105" s="16" t="s">
        <v>78</v>
      </c>
      <c r="BK105" s="184">
        <f>ROUND(I105*H105,2)</f>
        <v>0</v>
      </c>
      <c r="BL105" s="16" t="s">
        <v>142</v>
      </c>
      <c r="BM105" s="183" t="s">
        <v>197</v>
      </c>
    </row>
    <row r="106" spans="1:65" s="2" customFormat="1" ht="21.75" customHeight="1">
      <c r="A106" s="33"/>
      <c r="B106" s="34"/>
      <c r="C106" s="172" t="s">
        <v>198</v>
      </c>
      <c r="D106" s="172" t="s">
        <v>119</v>
      </c>
      <c r="E106" s="173" t="s">
        <v>199</v>
      </c>
      <c r="F106" s="174" t="s">
        <v>200</v>
      </c>
      <c r="G106" s="175" t="s">
        <v>165</v>
      </c>
      <c r="H106" s="176">
        <v>294.89</v>
      </c>
      <c r="I106" s="177"/>
      <c r="J106" s="178">
        <f>ROUND(I106*H106,2)</f>
        <v>0</v>
      </c>
      <c r="K106" s="174" t="s">
        <v>19</v>
      </c>
      <c r="L106" s="38"/>
      <c r="M106" s="179" t="s">
        <v>19</v>
      </c>
      <c r="N106" s="180" t="s">
        <v>42</v>
      </c>
      <c r="O106" s="63"/>
      <c r="P106" s="181">
        <f>O106*H106</f>
        <v>0</v>
      </c>
      <c r="Q106" s="181">
        <v>6.3759999999999997E-2</v>
      </c>
      <c r="R106" s="181">
        <f>Q106*H106</f>
        <v>18.8021864</v>
      </c>
      <c r="S106" s="181">
        <v>0</v>
      </c>
      <c r="T106" s="182">
        <f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83" t="s">
        <v>142</v>
      </c>
      <c r="AT106" s="183" t="s">
        <v>119</v>
      </c>
      <c r="AU106" s="183" t="s">
        <v>80</v>
      </c>
      <c r="AY106" s="16" t="s">
        <v>111</v>
      </c>
      <c r="BE106" s="184">
        <f>IF(N106="základní",J106,0)</f>
        <v>0</v>
      </c>
      <c r="BF106" s="184">
        <f>IF(N106="snížená",J106,0)</f>
        <v>0</v>
      </c>
      <c r="BG106" s="184">
        <f>IF(N106="zákl. přenesená",J106,0)</f>
        <v>0</v>
      </c>
      <c r="BH106" s="184">
        <f>IF(N106="sníž. přenesená",J106,0)</f>
        <v>0</v>
      </c>
      <c r="BI106" s="184">
        <f>IF(N106="nulová",J106,0)</f>
        <v>0</v>
      </c>
      <c r="BJ106" s="16" t="s">
        <v>78</v>
      </c>
      <c r="BK106" s="184">
        <f>ROUND(I106*H106,2)</f>
        <v>0</v>
      </c>
      <c r="BL106" s="16" t="s">
        <v>142</v>
      </c>
      <c r="BM106" s="183" t="s">
        <v>201</v>
      </c>
    </row>
    <row r="107" spans="1:65" s="2" customFormat="1" ht="24.2" customHeight="1">
      <c r="A107" s="33"/>
      <c r="B107" s="34"/>
      <c r="C107" s="172" t="s">
        <v>202</v>
      </c>
      <c r="D107" s="172" t="s">
        <v>119</v>
      </c>
      <c r="E107" s="173" t="s">
        <v>203</v>
      </c>
      <c r="F107" s="174" t="s">
        <v>204</v>
      </c>
      <c r="G107" s="175" t="s">
        <v>165</v>
      </c>
      <c r="H107" s="176">
        <v>2.8</v>
      </c>
      <c r="I107" s="177"/>
      <c r="J107" s="178">
        <f>ROUND(I107*H107,2)</f>
        <v>0</v>
      </c>
      <c r="K107" s="174" t="s">
        <v>19</v>
      </c>
      <c r="L107" s="38"/>
      <c r="M107" s="179" t="s">
        <v>19</v>
      </c>
      <c r="N107" s="180" t="s">
        <v>42</v>
      </c>
      <c r="O107" s="63"/>
      <c r="P107" s="181">
        <f>O107*H107</f>
        <v>0</v>
      </c>
      <c r="Q107" s="181">
        <v>8.7160000000000001E-2</v>
      </c>
      <c r="R107" s="181">
        <f>Q107*H107</f>
        <v>0.24404799999999999</v>
      </c>
      <c r="S107" s="181">
        <v>0</v>
      </c>
      <c r="T107" s="182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83" t="s">
        <v>142</v>
      </c>
      <c r="AT107" s="183" t="s">
        <v>119</v>
      </c>
      <c r="AU107" s="183" t="s">
        <v>80</v>
      </c>
      <c r="AY107" s="16" t="s">
        <v>111</v>
      </c>
      <c r="BE107" s="184">
        <f>IF(N107="základní",J107,0)</f>
        <v>0</v>
      </c>
      <c r="BF107" s="184">
        <f>IF(N107="snížená",J107,0)</f>
        <v>0</v>
      </c>
      <c r="BG107" s="184">
        <f>IF(N107="zákl. přenesená",J107,0)</f>
        <v>0</v>
      </c>
      <c r="BH107" s="184">
        <f>IF(N107="sníž. přenesená",J107,0)</f>
        <v>0</v>
      </c>
      <c r="BI107" s="184">
        <f>IF(N107="nulová",J107,0)</f>
        <v>0</v>
      </c>
      <c r="BJ107" s="16" t="s">
        <v>78</v>
      </c>
      <c r="BK107" s="184">
        <f>ROUND(I107*H107,2)</f>
        <v>0</v>
      </c>
      <c r="BL107" s="16" t="s">
        <v>142</v>
      </c>
      <c r="BM107" s="183" t="s">
        <v>205</v>
      </c>
    </row>
    <row r="108" spans="1:65" s="2" customFormat="1" ht="16.5" customHeight="1">
      <c r="A108" s="33"/>
      <c r="B108" s="34"/>
      <c r="C108" s="172" t="s">
        <v>206</v>
      </c>
      <c r="D108" s="172" t="s">
        <v>119</v>
      </c>
      <c r="E108" s="173" t="s">
        <v>207</v>
      </c>
      <c r="F108" s="174" t="s">
        <v>208</v>
      </c>
      <c r="G108" s="175" t="s">
        <v>165</v>
      </c>
      <c r="H108" s="176">
        <v>44.04</v>
      </c>
      <c r="I108" s="177"/>
      <c r="J108" s="178">
        <f>ROUND(I108*H108,2)</f>
        <v>0</v>
      </c>
      <c r="K108" s="174" t="s">
        <v>123</v>
      </c>
      <c r="L108" s="38"/>
      <c r="M108" s="179" t="s">
        <v>19</v>
      </c>
      <c r="N108" s="180" t="s">
        <v>42</v>
      </c>
      <c r="O108" s="63"/>
      <c r="P108" s="181">
        <f>O108*H108</f>
        <v>0</v>
      </c>
      <c r="Q108" s="181">
        <v>4.0000000000000001E-3</v>
      </c>
      <c r="R108" s="181">
        <f>Q108*H108</f>
        <v>0.17616000000000001</v>
      </c>
      <c r="S108" s="181">
        <v>0</v>
      </c>
      <c r="T108" s="182">
        <f>S108*H108</f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83" t="s">
        <v>142</v>
      </c>
      <c r="AT108" s="183" t="s">
        <v>119</v>
      </c>
      <c r="AU108" s="183" t="s">
        <v>80</v>
      </c>
      <c r="AY108" s="16" t="s">
        <v>111</v>
      </c>
      <c r="BE108" s="184">
        <f>IF(N108="základní",J108,0)</f>
        <v>0</v>
      </c>
      <c r="BF108" s="184">
        <f>IF(N108="snížená",J108,0)</f>
        <v>0</v>
      </c>
      <c r="BG108" s="184">
        <f>IF(N108="zákl. přenesená",J108,0)</f>
        <v>0</v>
      </c>
      <c r="BH108" s="184">
        <f>IF(N108="sníž. přenesená",J108,0)</f>
        <v>0</v>
      </c>
      <c r="BI108" s="184">
        <f>IF(N108="nulová",J108,0)</f>
        <v>0</v>
      </c>
      <c r="BJ108" s="16" t="s">
        <v>78</v>
      </c>
      <c r="BK108" s="184">
        <f>ROUND(I108*H108,2)</f>
        <v>0</v>
      </c>
      <c r="BL108" s="16" t="s">
        <v>142</v>
      </c>
      <c r="BM108" s="183" t="s">
        <v>209</v>
      </c>
    </row>
    <row r="109" spans="1:65" s="2" customFormat="1" ht="11.25">
      <c r="A109" s="33"/>
      <c r="B109" s="34"/>
      <c r="C109" s="35"/>
      <c r="D109" s="185" t="s">
        <v>126</v>
      </c>
      <c r="E109" s="35"/>
      <c r="F109" s="186" t="s">
        <v>210</v>
      </c>
      <c r="G109" s="35"/>
      <c r="H109" s="35"/>
      <c r="I109" s="187"/>
      <c r="J109" s="35"/>
      <c r="K109" s="35"/>
      <c r="L109" s="38"/>
      <c r="M109" s="188"/>
      <c r="N109" s="189"/>
      <c r="O109" s="63"/>
      <c r="P109" s="63"/>
      <c r="Q109" s="63"/>
      <c r="R109" s="63"/>
      <c r="S109" s="63"/>
      <c r="T109" s="64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T109" s="16" t="s">
        <v>126</v>
      </c>
      <c r="AU109" s="16" t="s">
        <v>80</v>
      </c>
    </row>
    <row r="110" spans="1:65" s="2" customFormat="1" ht="24.2" customHeight="1">
      <c r="A110" s="33"/>
      <c r="B110" s="34"/>
      <c r="C110" s="172" t="s">
        <v>78</v>
      </c>
      <c r="D110" s="172" t="s">
        <v>119</v>
      </c>
      <c r="E110" s="173" t="s">
        <v>211</v>
      </c>
      <c r="F110" s="174" t="s">
        <v>212</v>
      </c>
      <c r="G110" s="175" t="s">
        <v>165</v>
      </c>
      <c r="H110" s="176">
        <v>251.7</v>
      </c>
      <c r="I110" s="177"/>
      <c r="J110" s="178">
        <f>ROUND(I110*H110,2)</f>
        <v>0</v>
      </c>
      <c r="K110" s="174" t="s">
        <v>123</v>
      </c>
      <c r="L110" s="38"/>
      <c r="M110" s="179" t="s">
        <v>19</v>
      </c>
      <c r="N110" s="180" t="s">
        <v>42</v>
      </c>
      <c r="O110" s="63"/>
      <c r="P110" s="181">
        <f>O110*H110</f>
        <v>0</v>
      </c>
      <c r="Q110" s="181">
        <v>0</v>
      </c>
      <c r="R110" s="181">
        <f>Q110*H110</f>
        <v>0</v>
      </c>
      <c r="S110" s="181">
        <v>0</v>
      </c>
      <c r="T110" s="182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83" t="s">
        <v>142</v>
      </c>
      <c r="AT110" s="183" t="s">
        <v>119</v>
      </c>
      <c r="AU110" s="183" t="s">
        <v>80</v>
      </c>
      <c r="AY110" s="16" t="s">
        <v>111</v>
      </c>
      <c r="BE110" s="184">
        <f>IF(N110="základní",J110,0)</f>
        <v>0</v>
      </c>
      <c r="BF110" s="184">
        <f>IF(N110="snížená",J110,0)</f>
        <v>0</v>
      </c>
      <c r="BG110" s="184">
        <f>IF(N110="zákl. přenesená",J110,0)</f>
        <v>0</v>
      </c>
      <c r="BH110" s="184">
        <f>IF(N110="sníž. přenesená",J110,0)</f>
        <v>0</v>
      </c>
      <c r="BI110" s="184">
        <f>IF(N110="nulová",J110,0)</f>
        <v>0</v>
      </c>
      <c r="BJ110" s="16" t="s">
        <v>78</v>
      </c>
      <c r="BK110" s="184">
        <f>ROUND(I110*H110,2)</f>
        <v>0</v>
      </c>
      <c r="BL110" s="16" t="s">
        <v>142</v>
      </c>
      <c r="BM110" s="183" t="s">
        <v>213</v>
      </c>
    </row>
    <row r="111" spans="1:65" s="2" customFormat="1" ht="11.25">
      <c r="A111" s="33"/>
      <c r="B111" s="34"/>
      <c r="C111" s="35"/>
      <c r="D111" s="185" t="s">
        <v>126</v>
      </c>
      <c r="E111" s="35"/>
      <c r="F111" s="186" t="s">
        <v>214</v>
      </c>
      <c r="G111" s="35"/>
      <c r="H111" s="35"/>
      <c r="I111" s="187"/>
      <c r="J111" s="35"/>
      <c r="K111" s="35"/>
      <c r="L111" s="38"/>
      <c r="M111" s="188"/>
      <c r="N111" s="189"/>
      <c r="O111" s="63"/>
      <c r="P111" s="63"/>
      <c r="Q111" s="63"/>
      <c r="R111" s="63"/>
      <c r="S111" s="63"/>
      <c r="T111" s="64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6" t="s">
        <v>126</v>
      </c>
      <c r="AU111" s="16" t="s">
        <v>80</v>
      </c>
    </row>
    <row r="112" spans="1:65" s="13" customFormat="1" ht="11.25">
      <c r="B112" s="194"/>
      <c r="C112" s="195"/>
      <c r="D112" s="196" t="s">
        <v>173</v>
      </c>
      <c r="E112" s="197" t="s">
        <v>19</v>
      </c>
      <c r="F112" s="198" t="s">
        <v>215</v>
      </c>
      <c r="G112" s="195"/>
      <c r="H112" s="199">
        <v>251.7</v>
      </c>
      <c r="I112" s="200"/>
      <c r="J112" s="195"/>
      <c r="K112" s="195"/>
      <c r="L112" s="201"/>
      <c r="M112" s="202"/>
      <c r="N112" s="203"/>
      <c r="O112" s="203"/>
      <c r="P112" s="203"/>
      <c r="Q112" s="203"/>
      <c r="R112" s="203"/>
      <c r="S112" s="203"/>
      <c r="T112" s="204"/>
      <c r="AT112" s="205" t="s">
        <v>173</v>
      </c>
      <c r="AU112" s="205" t="s">
        <v>80</v>
      </c>
      <c r="AV112" s="13" t="s">
        <v>80</v>
      </c>
      <c r="AW112" s="13" t="s">
        <v>33</v>
      </c>
      <c r="AX112" s="13" t="s">
        <v>78</v>
      </c>
      <c r="AY112" s="205" t="s">
        <v>111</v>
      </c>
    </row>
    <row r="113" spans="1:65" s="2" customFormat="1" ht="24.2" customHeight="1">
      <c r="A113" s="33"/>
      <c r="B113" s="34"/>
      <c r="C113" s="172" t="s">
        <v>80</v>
      </c>
      <c r="D113" s="172" t="s">
        <v>119</v>
      </c>
      <c r="E113" s="173" t="s">
        <v>216</v>
      </c>
      <c r="F113" s="174" t="s">
        <v>217</v>
      </c>
      <c r="G113" s="175" t="s">
        <v>165</v>
      </c>
      <c r="H113" s="176">
        <v>65.805999999999997</v>
      </c>
      <c r="I113" s="177"/>
      <c r="J113" s="178">
        <f>ROUND(I113*H113,2)</f>
        <v>0</v>
      </c>
      <c r="K113" s="174" t="s">
        <v>123</v>
      </c>
      <c r="L113" s="38"/>
      <c r="M113" s="179" t="s">
        <v>19</v>
      </c>
      <c r="N113" s="180" t="s">
        <v>42</v>
      </c>
      <c r="O113" s="63"/>
      <c r="P113" s="181">
        <f>O113*H113</f>
        <v>0</v>
      </c>
      <c r="Q113" s="181">
        <v>0</v>
      </c>
      <c r="R113" s="181">
        <f>Q113*H113</f>
        <v>0</v>
      </c>
      <c r="S113" s="181">
        <v>0</v>
      </c>
      <c r="T113" s="182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83" t="s">
        <v>142</v>
      </c>
      <c r="AT113" s="183" t="s">
        <v>119</v>
      </c>
      <c r="AU113" s="183" t="s">
        <v>80</v>
      </c>
      <c r="AY113" s="16" t="s">
        <v>111</v>
      </c>
      <c r="BE113" s="184">
        <f>IF(N113="základní",J113,0)</f>
        <v>0</v>
      </c>
      <c r="BF113" s="184">
        <f>IF(N113="snížená",J113,0)</f>
        <v>0</v>
      </c>
      <c r="BG113" s="184">
        <f>IF(N113="zákl. přenesená",J113,0)</f>
        <v>0</v>
      </c>
      <c r="BH113" s="184">
        <f>IF(N113="sníž. přenesená",J113,0)</f>
        <v>0</v>
      </c>
      <c r="BI113" s="184">
        <f>IF(N113="nulová",J113,0)</f>
        <v>0</v>
      </c>
      <c r="BJ113" s="16" t="s">
        <v>78</v>
      </c>
      <c r="BK113" s="184">
        <f>ROUND(I113*H113,2)</f>
        <v>0</v>
      </c>
      <c r="BL113" s="16" t="s">
        <v>142</v>
      </c>
      <c r="BM113" s="183" t="s">
        <v>218</v>
      </c>
    </row>
    <row r="114" spans="1:65" s="2" customFormat="1" ht="11.25">
      <c r="A114" s="33"/>
      <c r="B114" s="34"/>
      <c r="C114" s="35"/>
      <c r="D114" s="185" t="s">
        <v>126</v>
      </c>
      <c r="E114" s="35"/>
      <c r="F114" s="186" t="s">
        <v>219</v>
      </c>
      <c r="G114" s="35"/>
      <c r="H114" s="35"/>
      <c r="I114" s="187"/>
      <c r="J114" s="35"/>
      <c r="K114" s="35"/>
      <c r="L114" s="38"/>
      <c r="M114" s="188"/>
      <c r="N114" s="189"/>
      <c r="O114" s="63"/>
      <c r="P114" s="63"/>
      <c r="Q114" s="63"/>
      <c r="R114" s="63"/>
      <c r="S114" s="63"/>
      <c r="T114" s="64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T114" s="16" t="s">
        <v>126</v>
      </c>
      <c r="AU114" s="16" t="s">
        <v>80</v>
      </c>
    </row>
    <row r="115" spans="1:65" s="13" customFormat="1" ht="22.5">
      <c r="B115" s="194"/>
      <c r="C115" s="195"/>
      <c r="D115" s="196" t="s">
        <v>173</v>
      </c>
      <c r="E115" s="197" t="s">
        <v>19</v>
      </c>
      <c r="F115" s="198" t="s">
        <v>220</v>
      </c>
      <c r="G115" s="195"/>
      <c r="H115" s="199">
        <v>65.805999999999997</v>
      </c>
      <c r="I115" s="200"/>
      <c r="J115" s="195"/>
      <c r="K115" s="195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173</v>
      </c>
      <c r="AU115" s="205" t="s">
        <v>80</v>
      </c>
      <c r="AV115" s="13" t="s">
        <v>80</v>
      </c>
      <c r="AW115" s="13" t="s">
        <v>33</v>
      </c>
      <c r="AX115" s="13" t="s">
        <v>78</v>
      </c>
      <c r="AY115" s="205" t="s">
        <v>111</v>
      </c>
    </row>
    <row r="116" spans="1:65" s="2" customFormat="1" ht="16.5" customHeight="1">
      <c r="A116" s="33"/>
      <c r="B116" s="34"/>
      <c r="C116" s="172" t="s">
        <v>221</v>
      </c>
      <c r="D116" s="172" t="s">
        <v>119</v>
      </c>
      <c r="E116" s="173" t="s">
        <v>222</v>
      </c>
      <c r="F116" s="174" t="s">
        <v>223</v>
      </c>
      <c r="G116" s="175" t="s">
        <v>165</v>
      </c>
      <c r="H116" s="176">
        <v>555.99</v>
      </c>
      <c r="I116" s="177"/>
      <c r="J116" s="178">
        <f>ROUND(I116*H116,2)</f>
        <v>0</v>
      </c>
      <c r="K116" s="174" t="s">
        <v>123</v>
      </c>
      <c r="L116" s="38"/>
      <c r="M116" s="179" t="s">
        <v>19</v>
      </c>
      <c r="N116" s="180" t="s">
        <v>42</v>
      </c>
      <c r="O116" s="63"/>
      <c r="P116" s="181">
        <f>O116*H116</f>
        <v>0</v>
      </c>
      <c r="Q116" s="181">
        <v>0</v>
      </c>
      <c r="R116" s="181">
        <f>Q116*H116</f>
        <v>0</v>
      </c>
      <c r="S116" s="181">
        <v>0</v>
      </c>
      <c r="T116" s="182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83" t="s">
        <v>142</v>
      </c>
      <c r="AT116" s="183" t="s">
        <v>119</v>
      </c>
      <c r="AU116" s="183" t="s">
        <v>80</v>
      </c>
      <c r="AY116" s="16" t="s">
        <v>111</v>
      </c>
      <c r="BE116" s="184">
        <f>IF(N116="základní",J116,0)</f>
        <v>0</v>
      </c>
      <c r="BF116" s="184">
        <f>IF(N116="snížená",J116,0)</f>
        <v>0</v>
      </c>
      <c r="BG116" s="184">
        <f>IF(N116="zákl. přenesená",J116,0)</f>
        <v>0</v>
      </c>
      <c r="BH116" s="184">
        <f>IF(N116="sníž. přenesená",J116,0)</f>
        <v>0</v>
      </c>
      <c r="BI116" s="184">
        <f>IF(N116="nulová",J116,0)</f>
        <v>0</v>
      </c>
      <c r="BJ116" s="16" t="s">
        <v>78</v>
      </c>
      <c r="BK116" s="184">
        <f>ROUND(I116*H116,2)</f>
        <v>0</v>
      </c>
      <c r="BL116" s="16" t="s">
        <v>142</v>
      </c>
      <c r="BM116" s="183" t="s">
        <v>224</v>
      </c>
    </row>
    <row r="117" spans="1:65" s="2" customFormat="1" ht="11.25">
      <c r="A117" s="33"/>
      <c r="B117" s="34"/>
      <c r="C117" s="35"/>
      <c r="D117" s="185" t="s">
        <v>126</v>
      </c>
      <c r="E117" s="35"/>
      <c r="F117" s="186" t="s">
        <v>225</v>
      </c>
      <c r="G117" s="35"/>
      <c r="H117" s="35"/>
      <c r="I117" s="187"/>
      <c r="J117" s="35"/>
      <c r="K117" s="35"/>
      <c r="L117" s="38"/>
      <c r="M117" s="188"/>
      <c r="N117" s="189"/>
      <c r="O117" s="63"/>
      <c r="P117" s="63"/>
      <c r="Q117" s="63"/>
      <c r="R117" s="63"/>
      <c r="S117" s="63"/>
      <c r="T117" s="64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6" t="s">
        <v>126</v>
      </c>
      <c r="AU117" s="16" t="s">
        <v>80</v>
      </c>
    </row>
    <row r="118" spans="1:65" s="13" customFormat="1" ht="11.25">
      <c r="B118" s="194"/>
      <c r="C118" s="195"/>
      <c r="D118" s="196" t="s">
        <v>173</v>
      </c>
      <c r="E118" s="197" t="s">
        <v>19</v>
      </c>
      <c r="F118" s="198" t="s">
        <v>226</v>
      </c>
      <c r="G118" s="195"/>
      <c r="H118" s="199">
        <v>555.99</v>
      </c>
      <c r="I118" s="200"/>
      <c r="J118" s="195"/>
      <c r="K118" s="195"/>
      <c r="L118" s="201"/>
      <c r="M118" s="202"/>
      <c r="N118" s="203"/>
      <c r="O118" s="203"/>
      <c r="P118" s="203"/>
      <c r="Q118" s="203"/>
      <c r="R118" s="203"/>
      <c r="S118" s="203"/>
      <c r="T118" s="204"/>
      <c r="AT118" s="205" t="s">
        <v>173</v>
      </c>
      <c r="AU118" s="205" t="s">
        <v>80</v>
      </c>
      <c r="AV118" s="13" t="s">
        <v>80</v>
      </c>
      <c r="AW118" s="13" t="s">
        <v>33</v>
      </c>
      <c r="AX118" s="13" t="s">
        <v>78</v>
      </c>
      <c r="AY118" s="205" t="s">
        <v>111</v>
      </c>
    </row>
    <row r="119" spans="1:65" s="12" customFormat="1" ht="22.9" customHeight="1">
      <c r="B119" s="156"/>
      <c r="C119" s="157"/>
      <c r="D119" s="158" t="s">
        <v>70</v>
      </c>
      <c r="E119" s="170" t="s">
        <v>227</v>
      </c>
      <c r="F119" s="170" t="s">
        <v>228</v>
      </c>
      <c r="G119" s="157"/>
      <c r="H119" s="157"/>
      <c r="I119" s="160"/>
      <c r="J119" s="171">
        <f>BK119</f>
        <v>0</v>
      </c>
      <c r="K119" s="157"/>
      <c r="L119" s="162"/>
      <c r="M119" s="163"/>
      <c r="N119" s="164"/>
      <c r="O119" s="164"/>
      <c r="P119" s="165">
        <f>SUM(P120:P145)</f>
        <v>0</v>
      </c>
      <c r="Q119" s="164"/>
      <c r="R119" s="165">
        <f>SUM(R120:R145)</f>
        <v>0</v>
      </c>
      <c r="S119" s="164"/>
      <c r="T119" s="166">
        <f>SUM(T120:T145)</f>
        <v>28.315409999999996</v>
      </c>
      <c r="AR119" s="167" t="s">
        <v>78</v>
      </c>
      <c r="AT119" s="168" t="s">
        <v>70</v>
      </c>
      <c r="AU119" s="168" t="s">
        <v>78</v>
      </c>
      <c r="AY119" s="167" t="s">
        <v>111</v>
      </c>
      <c r="BK119" s="169">
        <f>SUM(BK120:BK145)</f>
        <v>0</v>
      </c>
    </row>
    <row r="120" spans="1:65" s="2" customFormat="1" ht="24.2" customHeight="1">
      <c r="A120" s="33"/>
      <c r="B120" s="34"/>
      <c r="C120" s="172" t="s">
        <v>137</v>
      </c>
      <c r="D120" s="172" t="s">
        <v>119</v>
      </c>
      <c r="E120" s="173" t="s">
        <v>229</v>
      </c>
      <c r="F120" s="174" t="s">
        <v>230</v>
      </c>
      <c r="G120" s="175" t="s">
        <v>165</v>
      </c>
      <c r="H120" s="176">
        <v>538.85</v>
      </c>
      <c r="I120" s="177"/>
      <c r="J120" s="178">
        <f>ROUND(I120*H120,2)</f>
        <v>0</v>
      </c>
      <c r="K120" s="174" t="s">
        <v>123</v>
      </c>
      <c r="L120" s="38"/>
      <c r="M120" s="179" t="s">
        <v>19</v>
      </c>
      <c r="N120" s="180" t="s">
        <v>42</v>
      </c>
      <c r="O120" s="63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83" t="s">
        <v>142</v>
      </c>
      <c r="AT120" s="183" t="s">
        <v>119</v>
      </c>
      <c r="AU120" s="183" t="s">
        <v>80</v>
      </c>
      <c r="AY120" s="16" t="s">
        <v>111</v>
      </c>
      <c r="BE120" s="184">
        <f>IF(N120="základní",J120,0)</f>
        <v>0</v>
      </c>
      <c r="BF120" s="184">
        <f>IF(N120="snížená",J120,0)</f>
        <v>0</v>
      </c>
      <c r="BG120" s="184">
        <f>IF(N120="zákl. přenesená",J120,0)</f>
        <v>0</v>
      </c>
      <c r="BH120" s="184">
        <f>IF(N120="sníž. přenesená",J120,0)</f>
        <v>0</v>
      </c>
      <c r="BI120" s="184">
        <f>IF(N120="nulová",J120,0)</f>
        <v>0</v>
      </c>
      <c r="BJ120" s="16" t="s">
        <v>78</v>
      </c>
      <c r="BK120" s="184">
        <f>ROUND(I120*H120,2)</f>
        <v>0</v>
      </c>
      <c r="BL120" s="16" t="s">
        <v>142</v>
      </c>
      <c r="BM120" s="183" t="s">
        <v>231</v>
      </c>
    </row>
    <row r="121" spans="1:65" s="2" customFormat="1" ht="11.25">
      <c r="A121" s="33"/>
      <c r="B121" s="34"/>
      <c r="C121" s="35"/>
      <c r="D121" s="185" t="s">
        <v>126</v>
      </c>
      <c r="E121" s="35"/>
      <c r="F121" s="186" t="s">
        <v>232</v>
      </c>
      <c r="G121" s="35"/>
      <c r="H121" s="35"/>
      <c r="I121" s="187"/>
      <c r="J121" s="35"/>
      <c r="K121" s="35"/>
      <c r="L121" s="38"/>
      <c r="M121" s="188"/>
      <c r="N121" s="189"/>
      <c r="O121" s="63"/>
      <c r="P121" s="63"/>
      <c r="Q121" s="63"/>
      <c r="R121" s="63"/>
      <c r="S121" s="63"/>
      <c r="T121" s="64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6" t="s">
        <v>126</v>
      </c>
      <c r="AU121" s="16" t="s">
        <v>80</v>
      </c>
    </row>
    <row r="122" spans="1:65" s="13" customFormat="1" ht="11.25">
      <c r="B122" s="194"/>
      <c r="C122" s="195"/>
      <c r="D122" s="196" t="s">
        <v>173</v>
      </c>
      <c r="E122" s="197" t="s">
        <v>19</v>
      </c>
      <c r="F122" s="198" t="s">
        <v>233</v>
      </c>
      <c r="G122" s="195"/>
      <c r="H122" s="199">
        <v>538.85</v>
      </c>
      <c r="I122" s="200"/>
      <c r="J122" s="195"/>
      <c r="K122" s="195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173</v>
      </c>
      <c r="AU122" s="205" t="s">
        <v>80</v>
      </c>
      <c r="AV122" s="13" t="s">
        <v>80</v>
      </c>
      <c r="AW122" s="13" t="s">
        <v>33</v>
      </c>
      <c r="AX122" s="13" t="s">
        <v>78</v>
      </c>
      <c r="AY122" s="205" t="s">
        <v>111</v>
      </c>
    </row>
    <row r="123" spans="1:65" s="2" customFormat="1" ht="24.2" customHeight="1">
      <c r="A123" s="33"/>
      <c r="B123" s="34"/>
      <c r="C123" s="172" t="s">
        <v>142</v>
      </c>
      <c r="D123" s="172" t="s">
        <v>119</v>
      </c>
      <c r="E123" s="173" t="s">
        <v>234</v>
      </c>
      <c r="F123" s="174" t="s">
        <v>235</v>
      </c>
      <c r="G123" s="175" t="s">
        <v>165</v>
      </c>
      <c r="H123" s="176">
        <v>32331</v>
      </c>
      <c r="I123" s="177"/>
      <c r="J123" s="178">
        <f>ROUND(I123*H123,2)</f>
        <v>0</v>
      </c>
      <c r="K123" s="174" t="s">
        <v>123</v>
      </c>
      <c r="L123" s="38"/>
      <c r="M123" s="179" t="s">
        <v>19</v>
      </c>
      <c r="N123" s="180" t="s">
        <v>42</v>
      </c>
      <c r="O123" s="63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83" t="s">
        <v>142</v>
      </c>
      <c r="AT123" s="183" t="s">
        <v>119</v>
      </c>
      <c r="AU123" s="183" t="s">
        <v>80</v>
      </c>
      <c r="AY123" s="16" t="s">
        <v>111</v>
      </c>
      <c r="BE123" s="184">
        <f>IF(N123="základní",J123,0)</f>
        <v>0</v>
      </c>
      <c r="BF123" s="184">
        <f>IF(N123="snížená",J123,0)</f>
        <v>0</v>
      </c>
      <c r="BG123" s="184">
        <f>IF(N123="zákl. přenesená",J123,0)</f>
        <v>0</v>
      </c>
      <c r="BH123" s="184">
        <f>IF(N123="sníž. přenesená",J123,0)</f>
        <v>0</v>
      </c>
      <c r="BI123" s="184">
        <f>IF(N123="nulová",J123,0)</f>
        <v>0</v>
      </c>
      <c r="BJ123" s="16" t="s">
        <v>78</v>
      </c>
      <c r="BK123" s="184">
        <f>ROUND(I123*H123,2)</f>
        <v>0</v>
      </c>
      <c r="BL123" s="16" t="s">
        <v>142</v>
      </c>
      <c r="BM123" s="183" t="s">
        <v>236</v>
      </c>
    </row>
    <row r="124" spans="1:65" s="2" customFormat="1" ht="11.25">
      <c r="A124" s="33"/>
      <c r="B124" s="34"/>
      <c r="C124" s="35"/>
      <c r="D124" s="185" t="s">
        <v>126</v>
      </c>
      <c r="E124" s="35"/>
      <c r="F124" s="186" t="s">
        <v>237</v>
      </c>
      <c r="G124" s="35"/>
      <c r="H124" s="35"/>
      <c r="I124" s="187"/>
      <c r="J124" s="35"/>
      <c r="K124" s="35"/>
      <c r="L124" s="38"/>
      <c r="M124" s="188"/>
      <c r="N124" s="189"/>
      <c r="O124" s="63"/>
      <c r="P124" s="63"/>
      <c r="Q124" s="63"/>
      <c r="R124" s="63"/>
      <c r="S124" s="63"/>
      <c r="T124" s="64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6" t="s">
        <v>126</v>
      </c>
      <c r="AU124" s="16" t="s">
        <v>80</v>
      </c>
    </row>
    <row r="125" spans="1:65" s="13" customFormat="1" ht="11.25">
      <c r="B125" s="194"/>
      <c r="C125" s="195"/>
      <c r="D125" s="196" t="s">
        <v>173</v>
      </c>
      <c r="E125" s="195"/>
      <c r="F125" s="198" t="s">
        <v>238</v>
      </c>
      <c r="G125" s="195"/>
      <c r="H125" s="199">
        <v>32331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173</v>
      </c>
      <c r="AU125" s="205" t="s">
        <v>80</v>
      </c>
      <c r="AV125" s="13" t="s">
        <v>80</v>
      </c>
      <c r="AW125" s="13" t="s">
        <v>4</v>
      </c>
      <c r="AX125" s="13" t="s">
        <v>78</v>
      </c>
      <c r="AY125" s="205" t="s">
        <v>111</v>
      </c>
    </row>
    <row r="126" spans="1:65" s="2" customFormat="1" ht="24.2" customHeight="1">
      <c r="A126" s="33"/>
      <c r="B126" s="34"/>
      <c r="C126" s="172" t="s">
        <v>116</v>
      </c>
      <c r="D126" s="172" t="s">
        <v>119</v>
      </c>
      <c r="E126" s="173" t="s">
        <v>239</v>
      </c>
      <c r="F126" s="174" t="s">
        <v>240</v>
      </c>
      <c r="G126" s="175" t="s">
        <v>165</v>
      </c>
      <c r="H126" s="176">
        <v>538.85</v>
      </c>
      <c r="I126" s="177"/>
      <c r="J126" s="178">
        <f>ROUND(I126*H126,2)</f>
        <v>0</v>
      </c>
      <c r="K126" s="174" t="s">
        <v>123</v>
      </c>
      <c r="L126" s="38"/>
      <c r="M126" s="179" t="s">
        <v>19</v>
      </c>
      <c r="N126" s="180" t="s">
        <v>42</v>
      </c>
      <c r="O126" s="63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3" t="s">
        <v>142</v>
      </c>
      <c r="AT126" s="183" t="s">
        <v>119</v>
      </c>
      <c r="AU126" s="183" t="s">
        <v>80</v>
      </c>
      <c r="AY126" s="16" t="s">
        <v>111</v>
      </c>
      <c r="BE126" s="184">
        <f>IF(N126="základní",J126,0)</f>
        <v>0</v>
      </c>
      <c r="BF126" s="184">
        <f>IF(N126="snížená",J126,0)</f>
        <v>0</v>
      </c>
      <c r="BG126" s="184">
        <f>IF(N126="zákl. přenesená",J126,0)</f>
        <v>0</v>
      </c>
      <c r="BH126" s="184">
        <f>IF(N126="sníž. přenesená",J126,0)</f>
        <v>0</v>
      </c>
      <c r="BI126" s="184">
        <f>IF(N126="nulová",J126,0)</f>
        <v>0</v>
      </c>
      <c r="BJ126" s="16" t="s">
        <v>78</v>
      </c>
      <c r="BK126" s="184">
        <f>ROUND(I126*H126,2)</f>
        <v>0</v>
      </c>
      <c r="BL126" s="16" t="s">
        <v>142</v>
      </c>
      <c r="BM126" s="183" t="s">
        <v>241</v>
      </c>
    </row>
    <row r="127" spans="1:65" s="2" customFormat="1" ht="11.25">
      <c r="A127" s="33"/>
      <c r="B127" s="34"/>
      <c r="C127" s="35"/>
      <c r="D127" s="185" t="s">
        <v>126</v>
      </c>
      <c r="E127" s="35"/>
      <c r="F127" s="186" t="s">
        <v>242</v>
      </c>
      <c r="G127" s="35"/>
      <c r="H127" s="35"/>
      <c r="I127" s="187"/>
      <c r="J127" s="35"/>
      <c r="K127" s="35"/>
      <c r="L127" s="38"/>
      <c r="M127" s="188"/>
      <c r="N127" s="189"/>
      <c r="O127" s="63"/>
      <c r="P127" s="63"/>
      <c r="Q127" s="63"/>
      <c r="R127" s="63"/>
      <c r="S127" s="63"/>
      <c r="T127" s="64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126</v>
      </c>
      <c r="AU127" s="16" t="s">
        <v>80</v>
      </c>
    </row>
    <row r="128" spans="1:65" s="2" customFormat="1" ht="16.5" customHeight="1">
      <c r="A128" s="33"/>
      <c r="B128" s="34"/>
      <c r="C128" s="172" t="s">
        <v>112</v>
      </c>
      <c r="D128" s="172" t="s">
        <v>119</v>
      </c>
      <c r="E128" s="173" t="s">
        <v>243</v>
      </c>
      <c r="F128" s="174" t="s">
        <v>244</v>
      </c>
      <c r="G128" s="175" t="s">
        <v>165</v>
      </c>
      <c r="H128" s="176">
        <v>538.85</v>
      </c>
      <c r="I128" s="177"/>
      <c r="J128" s="178">
        <f>ROUND(I128*H128,2)</f>
        <v>0</v>
      </c>
      <c r="K128" s="174" t="s">
        <v>123</v>
      </c>
      <c r="L128" s="38"/>
      <c r="M128" s="179" t="s">
        <v>19</v>
      </c>
      <c r="N128" s="180" t="s">
        <v>42</v>
      </c>
      <c r="O128" s="63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83" t="s">
        <v>142</v>
      </c>
      <c r="AT128" s="183" t="s">
        <v>119</v>
      </c>
      <c r="AU128" s="183" t="s">
        <v>80</v>
      </c>
      <c r="AY128" s="16" t="s">
        <v>111</v>
      </c>
      <c r="BE128" s="184">
        <f>IF(N128="základní",J128,0)</f>
        <v>0</v>
      </c>
      <c r="BF128" s="184">
        <f>IF(N128="snížená",J128,0)</f>
        <v>0</v>
      </c>
      <c r="BG128" s="184">
        <f>IF(N128="zákl. přenesená",J128,0)</f>
        <v>0</v>
      </c>
      <c r="BH128" s="184">
        <f>IF(N128="sníž. přenesená",J128,0)</f>
        <v>0</v>
      </c>
      <c r="BI128" s="184">
        <f>IF(N128="nulová",J128,0)</f>
        <v>0</v>
      </c>
      <c r="BJ128" s="16" t="s">
        <v>78</v>
      </c>
      <c r="BK128" s="184">
        <f>ROUND(I128*H128,2)</f>
        <v>0</v>
      </c>
      <c r="BL128" s="16" t="s">
        <v>142</v>
      </c>
      <c r="BM128" s="183" t="s">
        <v>245</v>
      </c>
    </row>
    <row r="129" spans="1:65" s="2" customFormat="1" ht="11.25">
      <c r="A129" s="33"/>
      <c r="B129" s="34"/>
      <c r="C129" s="35"/>
      <c r="D129" s="185" t="s">
        <v>126</v>
      </c>
      <c r="E129" s="35"/>
      <c r="F129" s="186" t="s">
        <v>246</v>
      </c>
      <c r="G129" s="35"/>
      <c r="H129" s="35"/>
      <c r="I129" s="187"/>
      <c r="J129" s="35"/>
      <c r="K129" s="35"/>
      <c r="L129" s="38"/>
      <c r="M129" s="188"/>
      <c r="N129" s="189"/>
      <c r="O129" s="63"/>
      <c r="P129" s="63"/>
      <c r="Q129" s="63"/>
      <c r="R129" s="63"/>
      <c r="S129" s="63"/>
      <c r="T129" s="64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6" t="s">
        <v>126</v>
      </c>
      <c r="AU129" s="16" t="s">
        <v>80</v>
      </c>
    </row>
    <row r="130" spans="1:65" s="2" customFormat="1" ht="16.5" customHeight="1">
      <c r="A130" s="33"/>
      <c r="B130" s="34"/>
      <c r="C130" s="172" t="s">
        <v>147</v>
      </c>
      <c r="D130" s="172" t="s">
        <v>119</v>
      </c>
      <c r="E130" s="173" t="s">
        <v>247</v>
      </c>
      <c r="F130" s="174" t="s">
        <v>248</v>
      </c>
      <c r="G130" s="175" t="s">
        <v>165</v>
      </c>
      <c r="H130" s="176">
        <v>32331</v>
      </c>
      <c r="I130" s="177"/>
      <c r="J130" s="178">
        <f>ROUND(I130*H130,2)</f>
        <v>0</v>
      </c>
      <c r="K130" s="174" t="s">
        <v>123</v>
      </c>
      <c r="L130" s="38"/>
      <c r="M130" s="179" t="s">
        <v>19</v>
      </c>
      <c r="N130" s="180" t="s">
        <v>42</v>
      </c>
      <c r="O130" s="63"/>
      <c r="P130" s="181">
        <f>O130*H130</f>
        <v>0</v>
      </c>
      <c r="Q130" s="181">
        <v>0</v>
      </c>
      <c r="R130" s="181">
        <f>Q130*H130</f>
        <v>0</v>
      </c>
      <c r="S130" s="181">
        <v>0</v>
      </c>
      <c r="T130" s="18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3" t="s">
        <v>142</v>
      </c>
      <c r="AT130" s="183" t="s">
        <v>119</v>
      </c>
      <c r="AU130" s="183" t="s">
        <v>80</v>
      </c>
      <c r="AY130" s="16" t="s">
        <v>111</v>
      </c>
      <c r="BE130" s="184">
        <f>IF(N130="základní",J130,0)</f>
        <v>0</v>
      </c>
      <c r="BF130" s="184">
        <f>IF(N130="snížená",J130,0)</f>
        <v>0</v>
      </c>
      <c r="BG130" s="184">
        <f>IF(N130="zákl. přenesená",J130,0)</f>
        <v>0</v>
      </c>
      <c r="BH130" s="184">
        <f>IF(N130="sníž. přenesená",J130,0)</f>
        <v>0</v>
      </c>
      <c r="BI130" s="184">
        <f>IF(N130="nulová",J130,0)</f>
        <v>0</v>
      </c>
      <c r="BJ130" s="16" t="s">
        <v>78</v>
      </c>
      <c r="BK130" s="184">
        <f>ROUND(I130*H130,2)</f>
        <v>0</v>
      </c>
      <c r="BL130" s="16" t="s">
        <v>142</v>
      </c>
      <c r="BM130" s="183" t="s">
        <v>249</v>
      </c>
    </row>
    <row r="131" spans="1:65" s="2" customFormat="1" ht="11.25">
      <c r="A131" s="33"/>
      <c r="B131" s="34"/>
      <c r="C131" s="35"/>
      <c r="D131" s="185" t="s">
        <v>126</v>
      </c>
      <c r="E131" s="35"/>
      <c r="F131" s="186" t="s">
        <v>250</v>
      </c>
      <c r="G131" s="35"/>
      <c r="H131" s="35"/>
      <c r="I131" s="187"/>
      <c r="J131" s="35"/>
      <c r="K131" s="35"/>
      <c r="L131" s="38"/>
      <c r="M131" s="188"/>
      <c r="N131" s="189"/>
      <c r="O131" s="63"/>
      <c r="P131" s="63"/>
      <c r="Q131" s="63"/>
      <c r="R131" s="63"/>
      <c r="S131" s="63"/>
      <c r="T131" s="64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126</v>
      </c>
      <c r="AU131" s="16" t="s">
        <v>80</v>
      </c>
    </row>
    <row r="132" spans="1:65" s="13" customFormat="1" ht="11.25">
      <c r="B132" s="194"/>
      <c r="C132" s="195"/>
      <c r="D132" s="196" t="s">
        <v>173</v>
      </c>
      <c r="E132" s="195"/>
      <c r="F132" s="198" t="s">
        <v>238</v>
      </c>
      <c r="G132" s="195"/>
      <c r="H132" s="199">
        <v>32331</v>
      </c>
      <c r="I132" s="200"/>
      <c r="J132" s="195"/>
      <c r="K132" s="195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173</v>
      </c>
      <c r="AU132" s="205" t="s">
        <v>80</v>
      </c>
      <c r="AV132" s="13" t="s">
        <v>80</v>
      </c>
      <c r="AW132" s="13" t="s">
        <v>4</v>
      </c>
      <c r="AX132" s="13" t="s">
        <v>78</v>
      </c>
      <c r="AY132" s="205" t="s">
        <v>111</v>
      </c>
    </row>
    <row r="133" spans="1:65" s="2" customFormat="1" ht="16.5" customHeight="1">
      <c r="A133" s="33"/>
      <c r="B133" s="34"/>
      <c r="C133" s="172" t="s">
        <v>251</v>
      </c>
      <c r="D133" s="172" t="s">
        <v>119</v>
      </c>
      <c r="E133" s="173" t="s">
        <v>252</v>
      </c>
      <c r="F133" s="174" t="s">
        <v>253</v>
      </c>
      <c r="G133" s="175" t="s">
        <v>165</v>
      </c>
      <c r="H133" s="176">
        <v>538.85</v>
      </c>
      <c r="I133" s="177"/>
      <c r="J133" s="178">
        <f>ROUND(I133*H133,2)</f>
        <v>0</v>
      </c>
      <c r="K133" s="174" t="s">
        <v>123</v>
      </c>
      <c r="L133" s="38"/>
      <c r="M133" s="179" t="s">
        <v>19</v>
      </c>
      <c r="N133" s="180" t="s">
        <v>42</v>
      </c>
      <c r="O133" s="63"/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3" t="s">
        <v>142</v>
      </c>
      <c r="AT133" s="183" t="s">
        <v>119</v>
      </c>
      <c r="AU133" s="183" t="s">
        <v>80</v>
      </c>
      <c r="AY133" s="16" t="s">
        <v>111</v>
      </c>
      <c r="BE133" s="184">
        <f>IF(N133="základní",J133,0)</f>
        <v>0</v>
      </c>
      <c r="BF133" s="184">
        <f>IF(N133="snížená",J133,0)</f>
        <v>0</v>
      </c>
      <c r="BG133" s="184">
        <f>IF(N133="zákl. přenesená",J133,0)</f>
        <v>0</v>
      </c>
      <c r="BH133" s="184">
        <f>IF(N133="sníž. přenesená",J133,0)</f>
        <v>0</v>
      </c>
      <c r="BI133" s="184">
        <f>IF(N133="nulová",J133,0)</f>
        <v>0</v>
      </c>
      <c r="BJ133" s="16" t="s">
        <v>78</v>
      </c>
      <c r="BK133" s="184">
        <f>ROUND(I133*H133,2)</f>
        <v>0</v>
      </c>
      <c r="BL133" s="16" t="s">
        <v>142</v>
      </c>
      <c r="BM133" s="183" t="s">
        <v>254</v>
      </c>
    </row>
    <row r="134" spans="1:65" s="2" customFormat="1" ht="11.25">
      <c r="A134" s="33"/>
      <c r="B134" s="34"/>
      <c r="C134" s="35"/>
      <c r="D134" s="185" t="s">
        <v>126</v>
      </c>
      <c r="E134" s="35"/>
      <c r="F134" s="186" t="s">
        <v>255</v>
      </c>
      <c r="G134" s="35"/>
      <c r="H134" s="35"/>
      <c r="I134" s="187"/>
      <c r="J134" s="35"/>
      <c r="K134" s="35"/>
      <c r="L134" s="38"/>
      <c r="M134" s="188"/>
      <c r="N134" s="189"/>
      <c r="O134" s="63"/>
      <c r="P134" s="63"/>
      <c r="Q134" s="63"/>
      <c r="R134" s="63"/>
      <c r="S134" s="63"/>
      <c r="T134" s="64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126</v>
      </c>
      <c r="AU134" s="16" t="s">
        <v>80</v>
      </c>
    </row>
    <row r="135" spans="1:65" s="2" customFormat="1" ht="24.2" customHeight="1">
      <c r="A135" s="33"/>
      <c r="B135" s="34"/>
      <c r="C135" s="172" t="s">
        <v>256</v>
      </c>
      <c r="D135" s="172" t="s">
        <v>119</v>
      </c>
      <c r="E135" s="173" t="s">
        <v>257</v>
      </c>
      <c r="F135" s="174" t="s">
        <v>258</v>
      </c>
      <c r="G135" s="175" t="s">
        <v>259</v>
      </c>
      <c r="H135" s="176">
        <v>0.64800000000000002</v>
      </c>
      <c r="I135" s="177"/>
      <c r="J135" s="178">
        <f>ROUND(I135*H135,2)</f>
        <v>0</v>
      </c>
      <c r="K135" s="174" t="s">
        <v>123</v>
      </c>
      <c r="L135" s="38"/>
      <c r="M135" s="179" t="s">
        <v>19</v>
      </c>
      <c r="N135" s="180" t="s">
        <v>42</v>
      </c>
      <c r="O135" s="63"/>
      <c r="P135" s="181">
        <f>O135*H135</f>
        <v>0</v>
      </c>
      <c r="Q135" s="181">
        <v>0</v>
      </c>
      <c r="R135" s="181">
        <f>Q135*H135</f>
        <v>0</v>
      </c>
      <c r="S135" s="181">
        <v>1.8</v>
      </c>
      <c r="T135" s="182">
        <f>S135*H135</f>
        <v>1.1664000000000001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3" t="s">
        <v>142</v>
      </c>
      <c r="AT135" s="183" t="s">
        <v>119</v>
      </c>
      <c r="AU135" s="183" t="s">
        <v>80</v>
      </c>
      <c r="AY135" s="16" t="s">
        <v>111</v>
      </c>
      <c r="BE135" s="184">
        <f>IF(N135="základní",J135,0)</f>
        <v>0</v>
      </c>
      <c r="BF135" s="184">
        <f>IF(N135="snížená",J135,0)</f>
        <v>0</v>
      </c>
      <c r="BG135" s="184">
        <f>IF(N135="zákl. přenesená",J135,0)</f>
        <v>0</v>
      </c>
      <c r="BH135" s="184">
        <f>IF(N135="sníž. přenesená",J135,0)</f>
        <v>0</v>
      </c>
      <c r="BI135" s="184">
        <f>IF(N135="nulová",J135,0)</f>
        <v>0</v>
      </c>
      <c r="BJ135" s="16" t="s">
        <v>78</v>
      </c>
      <c r="BK135" s="184">
        <f>ROUND(I135*H135,2)</f>
        <v>0</v>
      </c>
      <c r="BL135" s="16" t="s">
        <v>142</v>
      </c>
      <c r="BM135" s="183" t="s">
        <v>260</v>
      </c>
    </row>
    <row r="136" spans="1:65" s="2" customFormat="1" ht="11.25">
      <c r="A136" s="33"/>
      <c r="B136" s="34"/>
      <c r="C136" s="35"/>
      <c r="D136" s="185" t="s">
        <v>126</v>
      </c>
      <c r="E136" s="35"/>
      <c r="F136" s="186" t="s">
        <v>261</v>
      </c>
      <c r="G136" s="35"/>
      <c r="H136" s="35"/>
      <c r="I136" s="187"/>
      <c r="J136" s="35"/>
      <c r="K136" s="35"/>
      <c r="L136" s="38"/>
      <c r="M136" s="188"/>
      <c r="N136" s="189"/>
      <c r="O136" s="63"/>
      <c r="P136" s="63"/>
      <c r="Q136" s="63"/>
      <c r="R136" s="63"/>
      <c r="S136" s="63"/>
      <c r="T136" s="64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126</v>
      </c>
      <c r="AU136" s="16" t="s">
        <v>80</v>
      </c>
    </row>
    <row r="137" spans="1:65" s="2" customFormat="1" ht="24.2" customHeight="1">
      <c r="A137" s="33"/>
      <c r="B137" s="34"/>
      <c r="C137" s="172" t="s">
        <v>262</v>
      </c>
      <c r="D137" s="172" t="s">
        <v>119</v>
      </c>
      <c r="E137" s="173" t="s">
        <v>263</v>
      </c>
      <c r="F137" s="174" t="s">
        <v>264</v>
      </c>
      <c r="G137" s="175" t="s">
        <v>165</v>
      </c>
      <c r="H137" s="176">
        <v>89.25</v>
      </c>
      <c r="I137" s="177"/>
      <c r="J137" s="178">
        <f>ROUND(I137*H137,2)</f>
        <v>0</v>
      </c>
      <c r="K137" s="174" t="s">
        <v>123</v>
      </c>
      <c r="L137" s="38"/>
      <c r="M137" s="179" t="s">
        <v>19</v>
      </c>
      <c r="N137" s="180" t="s">
        <v>42</v>
      </c>
      <c r="O137" s="63"/>
      <c r="P137" s="181">
        <f>O137*H137</f>
        <v>0</v>
      </c>
      <c r="Q137" s="181">
        <v>0</v>
      </c>
      <c r="R137" s="181">
        <f>Q137*H137</f>
        <v>0</v>
      </c>
      <c r="S137" s="181">
        <v>0.01</v>
      </c>
      <c r="T137" s="182">
        <f>S137*H137</f>
        <v>0.89250000000000007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3" t="s">
        <v>142</v>
      </c>
      <c r="AT137" s="183" t="s">
        <v>119</v>
      </c>
      <c r="AU137" s="183" t="s">
        <v>80</v>
      </c>
      <c r="AY137" s="16" t="s">
        <v>111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78</v>
      </c>
      <c r="BK137" s="184">
        <f>ROUND(I137*H137,2)</f>
        <v>0</v>
      </c>
      <c r="BL137" s="16" t="s">
        <v>142</v>
      </c>
      <c r="BM137" s="183" t="s">
        <v>265</v>
      </c>
    </row>
    <row r="138" spans="1:65" s="2" customFormat="1" ht="11.25">
      <c r="A138" s="33"/>
      <c r="B138" s="34"/>
      <c r="C138" s="35"/>
      <c r="D138" s="185" t="s">
        <v>126</v>
      </c>
      <c r="E138" s="35"/>
      <c r="F138" s="186" t="s">
        <v>266</v>
      </c>
      <c r="G138" s="35"/>
      <c r="H138" s="35"/>
      <c r="I138" s="187"/>
      <c r="J138" s="35"/>
      <c r="K138" s="35"/>
      <c r="L138" s="38"/>
      <c r="M138" s="188"/>
      <c r="N138" s="189"/>
      <c r="O138" s="63"/>
      <c r="P138" s="63"/>
      <c r="Q138" s="63"/>
      <c r="R138" s="63"/>
      <c r="S138" s="63"/>
      <c r="T138" s="64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126</v>
      </c>
      <c r="AU138" s="16" t="s">
        <v>80</v>
      </c>
    </row>
    <row r="139" spans="1:65" s="13" customFormat="1" ht="11.25">
      <c r="B139" s="194"/>
      <c r="C139" s="195"/>
      <c r="D139" s="196" t="s">
        <v>173</v>
      </c>
      <c r="E139" s="197" t="s">
        <v>19</v>
      </c>
      <c r="F139" s="198" t="s">
        <v>267</v>
      </c>
      <c r="G139" s="195"/>
      <c r="H139" s="199">
        <v>89.25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173</v>
      </c>
      <c r="AU139" s="205" t="s">
        <v>80</v>
      </c>
      <c r="AV139" s="13" t="s">
        <v>80</v>
      </c>
      <c r="AW139" s="13" t="s">
        <v>33</v>
      </c>
      <c r="AX139" s="13" t="s">
        <v>78</v>
      </c>
      <c r="AY139" s="205" t="s">
        <v>111</v>
      </c>
    </row>
    <row r="140" spans="1:65" s="2" customFormat="1" ht="24.2" customHeight="1">
      <c r="A140" s="33"/>
      <c r="B140" s="34"/>
      <c r="C140" s="172" t="s">
        <v>268</v>
      </c>
      <c r="D140" s="172" t="s">
        <v>119</v>
      </c>
      <c r="E140" s="173" t="s">
        <v>269</v>
      </c>
      <c r="F140" s="174" t="s">
        <v>270</v>
      </c>
      <c r="G140" s="175" t="s">
        <v>165</v>
      </c>
      <c r="H140" s="176">
        <v>438.27</v>
      </c>
      <c r="I140" s="177"/>
      <c r="J140" s="178">
        <f>ROUND(I140*H140,2)</f>
        <v>0</v>
      </c>
      <c r="K140" s="174" t="s">
        <v>123</v>
      </c>
      <c r="L140" s="38"/>
      <c r="M140" s="179" t="s">
        <v>19</v>
      </c>
      <c r="N140" s="180" t="s">
        <v>42</v>
      </c>
      <c r="O140" s="63"/>
      <c r="P140" s="181">
        <f>O140*H140</f>
        <v>0</v>
      </c>
      <c r="Q140" s="181">
        <v>0</v>
      </c>
      <c r="R140" s="181">
        <f>Q140*H140</f>
        <v>0</v>
      </c>
      <c r="S140" s="181">
        <v>5.8999999999999997E-2</v>
      </c>
      <c r="T140" s="182">
        <f>S140*H140</f>
        <v>25.857929999999996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3" t="s">
        <v>142</v>
      </c>
      <c r="AT140" s="183" t="s">
        <v>119</v>
      </c>
      <c r="AU140" s="183" t="s">
        <v>80</v>
      </c>
      <c r="AY140" s="16" t="s">
        <v>111</v>
      </c>
      <c r="BE140" s="184">
        <f>IF(N140="základní",J140,0)</f>
        <v>0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16" t="s">
        <v>78</v>
      </c>
      <c r="BK140" s="184">
        <f>ROUND(I140*H140,2)</f>
        <v>0</v>
      </c>
      <c r="BL140" s="16" t="s">
        <v>142</v>
      </c>
      <c r="BM140" s="183" t="s">
        <v>271</v>
      </c>
    </row>
    <row r="141" spans="1:65" s="2" customFormat="1" ht="11.25">
      <c r="A141" s="33"/>
      <c r="B141" s="34"/>
      <c r="C141" s="35"/>
      <c r="D141" s="185" t="s">
        <v>126</v>
      </c>
      <c r="E141" s="35"/>
      <c r="F141" s="186" t="s">
        <v>272</v>
      </c>
      <c r="G141" s="35"/>
      <c r="H141" s="35"/>
      <c r="I141" s="187"/>
      <c r="J141" s="35"/>
      <c r="K141" s="35"/>
      <c r="L141" s="38"/>
      <c r="M141" s="188"/>
      <c r="N141" s="189"/>
      <c r="O141" s="63"/>
      <c r="P141" s="63"/>
      <c r="Q141" s="63"/>
      <c r="R141" s="63"/>
      <c r="S141" s="63"/>
      <c r="T141" s="64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6" t="s">
        <v>126</v>
      </c>
      <c r="AU141" s="16" t="s">
        <v>80</v>
      </c>
    </row>
    <row r="142" spans="1:65" s="13" customFormat="1" ht="11.25">
      <c r="B142" s="194"/>
      <c r="C142" s="195"/>
      <c r="D142" s="196" t="s">
        <v>173</v>
      </c>
      <c r="E142" s="197" t="s">
        <v>19</v>
      </c>
      <c r="F142" s="198" t="s">
        <v>273</v>
      </c>
      <c r="G142" s="195"/>
      <c r="H142" s="199">
        <v>438.27</v>
      </c>
      <c r="I142" s="200"/>
      <c r="J142" s="195"/>
      <c r="K142" s="195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173</v>
      </c>
      <c r="AU142" s="205" t="s">
        <v>80</v>
      </c>
      <c r="AV142" s="13" t="s">
        <v>80</v>
      </c>
      <c r="AW142" s="13" t="s">
        <v>33</v>
      </c>
      <c r="AX142" s="13" t="s">
        <v>78</v>
      </c>
      <c r="AY142" s="205" t="s">
        <v>111</v>
      </c>
    </row>
    <row r="143" spans="1:65" s="2" customFormat="1" ht="16.5" customHeight="1">
      <c r="A143" s="33"/>
      <c r="B143" s="34"/>
      <c r="C143" s="172" t="s">
        <v>8</v>
      </c>
      <c r="D143" s="172" t="s">
        <v>119</v>
      </c>
      <c r="E143" s="173" t="s">
        <v>274</v>
      </c>
      <c r="F143" s="174" t="s">
        <v>275</v>
      </c>
      <c r="G143" s="175" t="s">
        <v>165</v>
      </c>
      <c r="H143" s="176">
        <v>28.47</v>
      </c>
      <c r="I143" s="177"/>
      <c r="J143" s="178">
        <f>ROUND(I143*H143,2)</f>
        <v>0</v>
      </c>
      <c r="K143" s="174" t="s">
        <v>123</v>
      </c>
      <c r="L143" s="38"/>
      <c r="M143" s="179" t="s">
        <v>19</v>
      </c>
      <c r="N143" s="180" t="s">
        <v>42</v>
      </c>
      <c r="O143" s="63"/>
      <c r="P143" s="181">
        <f>O143*H143</f>
        <v>0</v>
      </c>
      <c r="Q143" s="181">
        <v>0</v>
      </c>
      <c r="R143" s="181">
        <f>Q143*H143</f>
        <v>0</v>
      </c>
      <c r="S143" s="181">
        <v>1.4E-2</v>
      </c>
      <c r="T143" s="182">
        <f>S143*H143</f>
        <v>0.39857999999999999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3" t="s">
        <v>142</v>
      </c>
      <c r="AT143" s="183" t="s">
        <v>119</v>
      </c>
      <c r="AU143" s="183" t="s">
        <v>80</v>
      </c>
      <c r="AY143" s="16" t="s">
        <v>111</v>
      </c>
      <c r="BE143" s="184">
        <f>IF(N143="základní",J143,0)</f>
        <v>0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6" t="s">
        <v>78</v>
      </c>
      <c r="BK143" s="184">
        <f>ROUND(I143*H143,2)</f>
        <v>0</v>
      </c>
      <c r="BL143" s="16" t="s">
        <v>142</v>
      </c>
      <c r="BM143" s="183" t="s">
        <v>276</v>
      </c>
    </row>
    <row r="144" spans="1:65" s="2" customFormat="1" ht="11.25">
      <c r="A144" s="33"/>
      <c r="B144" s="34"/>
      <c r="C144" s="35"/>
      <c r="D144" s="185" t="s">
        <v>126</v>
      </c>
      <c r="E144" s="35"/>
      <c r="F144" s="186" t="s">
        <v>277</v>
      </c>
      <c r="G144" s="35"/>
      <c r="H144" s="35"/>
      <c r="I144" s="187"/>
      <c r="J144" s="35"/>
      <c r="K144" s="35"/>
      <c r="L144" s="38"/>
      <c r="M144" s="188"/>
      <c r="N144" s="189"/>
      <c r="O144" s="63"/>
      <c r="P144" s="63"/>
      <c r="Q144" s="63"/>
      <c r="R144" s="63"/>
      <c r="S144" s="63"/>
      <c r="T144" s="64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6" t="s">
        <v>126</v>
      </c>
      <c r="AU144" s="16" t="s">
        <v>80</v>
      </c>
    </row>
    <row r="145" spans="1:65" s="13" customFormat="1" ht="11.25">
      <c r="B145" s="194"/>
      <c r="C145" s="195"/>
      <c r="D145" s="196" t="s">
        <v>173</v>
      </c>
      <c r="E145" s="197" t="s">
        <v>19</v>
      </c>
      <c r="F145" s="198" t="s">
        <v>278</v>
      </c>
      <c r="G145" s="195"/>
      <c r="H145" s="199">
        <v>28.47</v>
      </c>
      <c r="I145" s="200"/>
      <c r="J145" s="195"/>
      <c r="K145" s="195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173</v>
      </c>
      <c r="AU145" s="205" t="s">
        <v>80</v>
      </c>
      <c r="AV145" s="13" t="s">
        <v>80</v>
      </c>
      <c r="AW145" s="13" t="s">
        <v>33</v>
      </c>
      <c r="AX145" s="13" t="s">
        <v>78</v>
      </c>
      <c r="AY145" s="205" t="s">
        <v>111</v>
      </c>
    </row>
    <row r="146" spans="1:65" s="12" customFormat="1" ht="22.9" customHeight="1">
      <c r="B146" s="156"/>
      <c r="C146" s="157"/>
      <c r="D146" s="158" t="s">
        <v>70</v>
      </c>
      <c r="E146" s="170" t="s">
        <v>279</v>
      </c>
      <c r="F146" s="170" t="s">
        <v>280</v>
      </c>
      <c r="G146" s="157"/>
      <c r="H146" s="157"/>
      <c r="I146" s="160"/>
      <c r="J146" s="171">
        <f>BK146</f>
        <v>0</v>
      </c>
      <c r="K146" s="157"/>
      <c r="L146" s="162"/>
      <c r="M146" s="163"/>
      <c r="N146" s="164"/>
      <c r="O146" s="164"/>
      <c r="P146" s="165">
        <f>SUM(P147:P159)</f>
        <v>0</v>
      </c>
      <c r="Q146" s="164"/>
      <c r="R146" s="165">
        <f>SUM(R147:R159)</f>
        <v>0</v>
      </c>
      <c r="S146" s="164"/>
      <c r="T146" s="166">
        <f>SUM(T147:T159)</f>
        <v>0</v>
      </c>
      <c r="AR146" s="167" t="s">
        <v>78</v>
      </c>
      <c r="AT146" s="168" t="s">
        <v>70</v>
      </c>
      <c r="AU146" s="168" t="s">
        <v>78</v>
      </c>
      <c r="AY146" s="167" t="s">
        <v>111</v>
      </c>
      <c r="BK146" s="169">
        <f>SUM(BK147:BK159)</f>
        <v>0</v>
      </c>
    </row>
    <row r="147" spans="1:65" s="2" customFormat="1" ht="24.2" customHeight="1">
      <c r="A147" s="33"/>
      <c r="B147" s="34"/>
      <c r="C147" s="172" t="s">
        <v>281</v>
      </c>
      <c r="D147" s="172" t="s">
        <v>119</v>
      </c>
      <c r="E147" s="173" t="s">
        <v>282</v>
      </c>
      <c r="F147" s="174" t="s">
        <v>283</v>
      </c>
      <c r="G147" s="175" t="s">
        <v>284</v>
      </c>
      <c r="H147" s="176">
        <v>28.484000000000002</v>
      </c>
      <c r="I147" s="177"/>
      <c r="J147" s="178">
        <f>ROUND(I147*H147,2)</f>
        <v>0</v>
      </c>
      <c r="K147" s="174" t="s">
        <v>123</v>
      </c>
      <c r="L147" s="38"/>
      <c r="M147" s="179" t="s">
        <v>19</v>
      </c>
      <c r="N147" s="180" t="s">
        <v>42</v>
      </c>
      <c r="O147" s="63"/>
      <c r="P147" s="181">
        <f>O147*H147</f>
        <v>0</v>
      </c>
      <c r="Q147" s="181">
        <v>0</v>
      </c>
      <c r="R147" s="181">
        <f>Q147*H147</f>
        <v>0</v>
      </c>
      <c r="S147" s="181">
        <v>0</v>
      </c>
      <c r="T147" s="18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3" t="s">
        <v>142</v>
      </c>
      <c r="AT147" s="183" t="s">
        <v>119</v>
      </c>
      <c r="AU147" s="183" t="s">
        <v>80</v>
      </c>
      <c r="AY147" s="16" t="s">
        <v>111</v>
      </c>
      <c r="BE147" s="184">
        <f>IF(N147="základní",J147,0)</f>
        <v>0</v>
      </c>
      <c r="BF147" s="184">
        <f>IF(N147="snížená",J147,0)</f>
        <v>0</v>
      </c>
      <c r="BG147" s="184">
        <f>IF(N147="zákl. přenesená",J147,0)</f>
        <v>0</v>
      </c>
      <c r="BH147" s="184">
        <f>IF(N147="sníž. přenesená",J147,0)</f>
        <v>0</v>
      </c>
      <c r="BI147" s="184">
        <f>IF(N147="nulová",J147,0)</f>
        <v>0</v>
      </c>
      <c r="BJ147" s="16" t="s">
        <v>78</v>
      </c>
      <c r="BK147" s="184">
        <f>ROUND(I147*H147,2)</f>
        <v>0</v>
      </c>
      <c r="BL147" s="16" t="s">
        <v>142</v>
      </c>
      <c r="BM147" s="183" t="s">
        <v>285</v>
      </c>
    </row>
    <row r="148" spans="1:65" s="2" customFormat="1" ht="11.25">
      <c r="A148" s="33"/>
      <c r="B148" s="34"/>
      <c r="C148" s="35"/>
      <c r="D148" s="185" t="s">
        <v>126</v>
      </c>
      <c r="E148" s="35"/>
      <c r="F148" s="186" t="s">
        <v>286</v>
      </c>
      <c r="G148" s="35"/>
      <c r="H148" s="35"/>
      <c r="I148" s="187"/>
      <c r="J148" s="35"/>
      <c r="K148" s="35"/>
      <c r="L148" s="38"/>
      <c r="M148" s="188"/>
      <c r="N148" s="189"/>
      <c r="O148" s="63"/>
      <c r="P148" s="63"/>
      <c r="Q148" s="63"/>
      <c r="R148" s="63"/>
      <c r="S148" s="63"/>
      <c r="T148" s="64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6" t="s">
        <v>126</v>
      </c>
      <c r="AU148" s="16" t="s">
        <v>80</v>
      </c>
    </row>
    <row r="149" spans="1:65" s="2" customFormat="1" ht="24.2" customHeight="1">
      <c r="A149" s="33"/>
      <c r="B149" s="34"/>
      <c r="C149" s="172" t="s">
        <v>287</v>
      </c>
      <c r="D149" s="172" t="s">
        <v>119</v>
      </c>
      <c r="E149" s="173" t="s">
        <v>288</v>
      </c>
      <c r="F149" s="174" t="s">
        <v>289</v>
      </c>
      <c r="G149" s="175" t="s">
        <v>284</v>
      </c>
      <c r="H149" s="176">
        <v>28.484000000000002</v>
      </c>
      <c r="I149" s="177"/>
      <c r="J149" s="178">
        <f>ROUND(I149*H149,2)</f>
        <v>0</v>
      </c>
      <c r="K149" s="174" t="s">
        <v>123</v>
      </c>
      <c r="L149" s="38"/>
      <c r="M149" s="179" t="s">
        <v>19</v>
      </c>
      <c r="N149" s="180" t="s">
        <v>42</v>
      </c>
      <c r="O149" s="63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3" t="s">
        <v>142</v>
      </c>
      <c r="AT149" s="183" t="s">
        <v>119</v>
      </c>
      <c r="AU149" s="183" t="s">
        <v>80</v>
      </c>
      <c r="AY149" s="16" t="s">
        <v>111</v>
      </c>
      <c r="BE149" s="184">
        <f>IF(N149="základní",J149,0)</f>
        <v>0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6" t="s">
        <v>78</v>
      </c>
      <c r="BK149" s="184">
        <f>ROUND(I149*H149,2)</f>
        <v>0</v>
      </c>
      <c r="BL149" s="16" t="s">
        <v>142</v>
      </c>
      <c r="BM149" s="183" t="s">
        <v>290</v>
      </c>
    </row>
    <row r="150" spans="1:65" s="2" customFormat="1" ht="11.25">
      <c r="A150" s="33"/>
      <c r="B150" s="34"/>
      <c r="C150" s="35"/>
      <c r="D150" s="185" t="s">
        <v>126</v>
      </c>
      <c r="E150" s="35"/>
      <c r="F150" s="186" t="s">
        <v>291</v>
      </c>
      <c r="G150" s="35"/>
      <c r="H150" s="35"/>
      <c r="I150" s="187"/>
      <c r="J150" s="35"/>
      <c r="K150" s="35"/>
      <c r="L150" s="38"/>
      <c r="M150" s="188"/>
      <c r="N150" s="189"/>
      <c r="O150" s="63"/>
      <c r="P150" s="63"/>
      <c r="Q150" s="63"/>
      <c r="R150" s="63"/>
      <c r="S150" s="63"/>
      <c r="T150" s="64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6" t="s">
        <v>126</v>
      </c>
      <c r="AU150" s="16" t="s">
        <v>80</v>
      </c>
    </row>
    <row r="151" spans="1:65" s="2" customFormat="1" ht="21.75" customHeight="1">
      <c r="A151" s="33"/>
      <c r="B151" s="34"/>
      <c r="C151" s="172" t="s">
        <v>292</v>
      </c>
      <c r="D151" s="172" t="s">
        <v>119</v>
      </c>
      <c r="E151" s="173" t="s">
        <v>293</v>
      </c>
      <c r="F151" s="174" t="s">
        <v>294</v>
      </c>
      <c r="G151" s="175" t="s">
        <v>284</v>
      </c>
      <c r="H151" s="176">
        <v>28.484000000000002</v>
      </c>
      <c r="I151" s="177"/>
      <c r="J151" s="178">
        <f>ROUND(I151*H151,2)</f>
        <v>0</v>
      </c>
      <c r="K151" s="174" t="s">
        <v>123</v>
      </c>
      <c r="L151" s="38"/>
      <c r="M151" s="179" t="s">
        <v>19</v>
      </c>
      <c r="N151" s="180" t="s">
        <v>42</v>
      </c>
      <c r="O151" s="63"/>
      <c r="P151" s="181">
        <f>O151*H151</f>
        <v>0</v>
      </c>
      <c r="Q151" s="181">
        <v>0</v>
      </c>
      <c r="R151" s="181">
        <f>Q151*H151</f>
        <v>0</v>
      </c>
      <c r="S151" s="181">
        <v>0</v>
      </c>
      <c r="T151" s="18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3" t="s">
        <v>142</v>
      </c>
      <c r="AT151" s="183" t="s">
        <v>119</v>
      </c>
      <c r="AU151" s="183" t="s">
        <v>80</v>
      </c>
      <c r="AY151" s="16" t="s">
        <v>111</v>
      </c>
      <c r="BE151" s="184">
        <f>IF(N151="základní",J151,0)</f>
        <v>0</v>
      </c>
      <c r="BF151" s="184">
        <f>IF(N151="snížená",J151,0)</f>
        <v>0</v>
      </c>
      <c r="BG151" s="184">
        <f>IF(N151="zákl. přenesená",J151,0)</f>
        <v>0</v>
      </c>
      <c r="BH151" s="184">
        <f>IF(N151="sníž. přenesená",J151,0)</f>
        <v>0</v>
      </c>
      <c r="BI151" s="184">
        <f>IF(N151="nulová",J151,0)</f>
        <v>0</v>
      </c>
      <c r="BJ151" s="16" t="s">
        <v>78</v>
      </c>
      <c r="BK151" s="184">
        <f>ROUND(I151*H151,2)</f>
        <v>0</v>
      </c>
      <c r="BL151" s="16" t="s">
        <v>142</v>
      </c>
      <c r="BM151" s="183" t="s">
        <v>295</v>
      </c>
    </row>
    <row r="152" spans="1:65" s="2" customFormat="1" ht="11.25">
      <c r="A152" s="33"/>
      <c r="B152" s="34"/>
      <c r="C152" s="35"/>
      <c r="D152" s="185" t="s">
        <v>126</v>
      </c>
      <c r="E152" s="35"/>
      <c r="F152" s="186" t="s">
        <v>296</v>
      </c>
      <c r="G152" s="35"/>
      <c r="H152" s="35"/>
      <c r="I152" s="187"/>
      <c r="J152" s="35"/>
      <c r="K152" s="35"/>
      <c r="L152" s="38"/>
      <c r="M152" s="188"/>
      <c r="N152" s="189"/>
      <c r="O152" s="63"/>
      <c r="P152" s="63"/>
      <c r="Q152" s="63"/>
      <c r="R152" s="63"/>
      <c r="S152" s="63"/>
      <c r="T152" s="64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6" t="s">
        <v>126</v>
      </c>
      <c r="AU152" s="16" t="s">
        <v>80</v>
      </c>
    </row>
    <row r="153" spans="1:65" s="2" customFormat="1" ht="24.2" customHeight="1">
      <c r="A153" s="33"/>
      <c r="B153" s="34"/>
      <c r="C153" s="172" t="s">
        <v>297</v>
      </c>
      <c r="D153" s="172" t="s">
        <v>119</v>
      </c>
      <c r="E153" s="173" t="s">
        <v>298</v>
      </c>
      <c r="F153" s="174" t="s">
        <v>299</v>
      </c>
      <c r="G153" s="175" t="s">
        <v>284</v>
      </c>
      <c r="H153" s="176">
        <v>170.904</v>
      </c>
      <c r="I153" s="177"/>
      <c r="J153" s="178">
        <f>ROUND(I153*H153,2)</f>
        <v>0</v>
      </c>
      <c r="K153" s="174" t="s">
        <v>123</v>
      </c>
      <c r="L153" s="38"/>
      <c r="M153" s="179" t="s">
        <v>19</v>
      </c>
      <c r="N153" s="180" t="s">
        <v>42</v>
      </c>
      <c r="O153" s="63"/>
      <c r="P153" s="181">
        <f>O153*H153</f>
        <v>0</v>
      </c>
      <c r="Q153" s="181">
        <v>0</v>
      </c>
      <c r="R153" s="181">
        <f>Q153*H153</f>
        <v>0</v>
      </c>
      <c r="S153" s="181">
        <v>0</v>
      </c>
      <c r="T153" s="18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3" t="s">
        <v>142</v>
      </c>
      <c r="AT153" s="183" t="s">
        <v>119</v>
      </c>
      <c r="AU153" s="183" t="s">
        <v>80</v>
      </c>
      <c r="AY153" s="16" t="s">
        <v>111</v>
      </c>
      <c r="BE153" s="184">
        <f>IF(N153="základní",J153,0)</f>
        <v>0</v>
      </c>
      <c r="BF153" s="184">
        <f>IF(N153="snížená",J153,0)</f>
        <v>0</v>
      </c>
      <c r="BG153" s="184">
        <f>IF(N153="zákl. přenesená",J153,0)</f>
        <v>0</v>
      </c>
      <c r="BH153" s="184">
        <f>IF(N153="sníž. přenesená",J153,0)</f>
        <v>0</v>
      </c>
      <c r="BI153" s="184">
        <f>IF(N153="nulová",J153,0)</f>
        <v>0</v>
      </c>
      <c r="BJ153" s="16" t="s">
        <v>78</v>
      </c>
      <c r="BK153" s="184">
        <f>ROUND(I153*H153,2)</f>
        <v>0</v>
      </c>
      <c r="BL153" s="16" t="s">
        <v>142</v>
      </c>
      <c r="BM153" s="183" t="s">
        <v>300</v>
      </c>
    </row>
    <row r="154" spans="1:65" s="2" customFormat="1" ht="11.25">
      <c r="A154" s="33"/>
      <c r="B154" s="34"/>
      <c r="C154" s="35"/>
      <c r="D154" s="185" t="s">
        <v>126</v>
      </c>
      <c r="E154" s="35"/>
      <c r="F154" s="186" t="s">
        <v>301</v>
      </c>
      <c r="G154" s="35"/>
      <c r="H154" s="35"/>
      <c r="I154" s="187"/>
      <c r="J154" s="35"/>
      <c r="K154" s="35"/>
      <c r="L154" s="38"/>
      <c r="M154" s="188"/>
      <c r="N154" s="189"/>
      <c r="O154" s="63"/>
      <c r="P154" s="63"/>
      <c r="Q154" s="63"/>
      <c r="R154" s="63"/>
      <c r="S154" s="63"/>
      <c r="T154" s="64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6" t="s">
        <v>126</v>
      </c>
      <c r="AU154" s="16" t="s">
        <v>80</v>
      </c>
    </row>
    <row r="155" spans="1:65" s="13" customFormat="1" ht="11.25">
      <c r="B155" s="194"/>
      <c r="C155" s="195"/>
      <c r="D155" s="196" t="s">
        <v>173</v>
      </c>
      <c r="E155" s="195"/>
      <c r="F155" s="198" t="s">
        <v>302</v>
      </c>
      <c r="G155" s="195"/>
      <c r="H155" s="199">
        <v>170.904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173</v>
      </c>
      <c r="AU155" s="205" t="s">
        <v>80</v>
      </c>
      <c r="AV155" s="13" t="s">
        <v>80</v>
      </c>
      <c r="AW155" s="13" t="s">
        <v>4</v>
      </c>
      <c r="AX155" s="13" t="s">
        <v>78</v>
      </c>
      <c r="AY155" s="205" t="s">
        <v>111</v>
      </c>
    </row>
    <row r="156" spans="1:65" s="2" customFormat="1" ht="24.2" customHeight="1">
      <c r="A156" s="33"/>
      <c r="B156" s="34"/>
      <c r="C156" s="172" t="s">
        <v>303</v>
      </c>
      <c r="D156" s="172" t="s">
        <v>119</v>
      </c>
      <c r="E156" s="173" t="s">
        <v>304</v>
      </c>
      <c r="F156" s="174" t="s">
        <v>305</v>
      </c>
      <c r="G156" s="175" t="s">
        <v>284</v>
      </c>
      <c r="H156" s="176">
        <v>28.484000000000002</v>
      </c>
      <c r="I156" s="177"/>
      <c r="J156" s="178">
        <f>ROUND(I156*H156,2)</f>
        <v>0</v>
      </c>
      <c r="K156" s="174" t="s">
        <v>123</v>
      </c>
      <c r="L156" s="38"/>
      <c r="M156" s="179" t="s">
        <v>19</v>
      </c>
      <c r="N156" s="180" t="s">
        <v>42</v>
      </c>
      <c r="O156" s="63"/>
      <c r="P156" s="181">
        <f>O156*H156</f>
        <v>0</v>
      </c>
      <c r="Q156" s="181">
        <v>0</v>
      </c>
      <c r="R156" s="181">
        <f>Q156*H156</f>
        <v>0</v>
      </c>
      <c r="S156" s="181">
        <v>0</v>
      </c>
      <c r="T156" s="18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3" t="s">
        <v>142</v>
      </c>
      <c r="AT156" s="183" t="s">
        <v>119</v>
      </c>
      <c r="AU156" s="183" t="s">
        <v>80</v>
      </c>
      <c r="AY156" s="16" t="s">
        <v>111</v>
      </c>
      <c r="BE156" s="184">
        <f>IF(N156="základní",J156,0)</f>
        <v>0</v>
      </c>
      <c r="BF156" s="184">
        <f>IF(N156="snížená",J156,0)</f>
        <v>0</v>
      </c>
      <c r="BG156" s="184">
        <f>IF(N156="zákl. přenesená",J156,0)</f>
        <v>0</v>
      </c>
      <c r="BH156" s="184">
        <f>IF(N156="sníž. přenesená",J156,0)</f>
        <v>0</v>
      </c>
      <c r="BI156" s="184">
        <f>IF(N156="nulová",J156,0)</f>
        <v>0</v>
      </c>
      <c r="BJ156" s="16" t="s">
        <v>78</v>
      </c>
      <c r="BK156" s="184">
        <f>ROUND(I156*H156,2)</f>
        <v>0</v>
      </c>
      <c r="BL156" s="16" t="s">
        <v>142</v>
      </c>
      <c r="BM156" s="183" t="s">
        <v>306</v>
      </c>
    </row>
    <row r="157" spans="1:65" s="2" customFormat="1" ht="11.25">
      <c r="A157" s="33"/>
      <c r="B157" s="34"/>
      <c r="C157" s="35"/>
      <c r="D157" s="185" t="s">
        <v>126</v>
      </c>
      <c r="E157" s="35"/>
      <c r="F157" s="186" t="s">
        <v>307</v>
      </c>
      <c r="G157" s="35"/>
      <c r="H157" s="35"/>
      <c r="I157" s="187"/>
      <c r="J157" s="35"/>
      <c r="K157" s="35"/>
      <c r="L157" s="38"/>
      <c r="M157" s="188"/>
      <c r="N157" s="189"/>
      <c r="O157" s="63"/>
      <c r="P157" s="63"/>
      <c r="Q157" s="63"/>
      <c r="R157" s="63"/>
      <c r="S157" s="63"/>
      <c r="T157" s="64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6" t="s">
        <v>126</v>
      </c>
      <c r="AU157" s="16" t="s">
        <v>80</v>
      </c>
    </row>
    <row r="158" spans="1:65" s="2" customFormat="1" ht="24.2" customHeight="1">
      <c r="A158" s="33"/>
      <c r="B158" s="34"/>
      <c r="C158" s="172" t="s">
        <v>308</v>
      </c>
      <c r="D158" s="172" t="s">
        <v>119</v>
      </c>
      <c r="E158" s="173" t="s">
        <v>309</v>
      </c>
      <c r="F158" s="174" t="s">
        <v>310</v>
      </c>
      <c r="G158" s="175" t="s">
        <v>284</v>
      </c>
      <c r="H158" s="176">
        <v>1</v>
      </c>
      <c r="I158" s="177"/>
      <c r="J158" s="178">
        <f>ROUND(I158*H158,2)</f>
        <v>0</v>
      </c>
      <c r="K158" s="174" t="s">
        <v>123</v>
      </c>
      <c r="L158" s="38"/>
      <c r="M158" s="179" t="s">
        <v>19</v>
      </c>
      <c r="N158" s="180" t="s">
        <v>42</v>
      </c>
      <c r="O158" s="63"/>
      <c r="P158" s="181">
        <f>O158*H158</f>
        <v>0</v>
      </c>
      <c r="Q158" s="181">
        <v>0</v>
      </c>
      <c r="R158" s="181">
        <f>Q158*H158</f>
        <v>0</v>
      </c>
      <c r="S158" s="181">
        <v>0</v>
      </c>
      <c r="T158" s="18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3" t="s">
        <v>142</v>
      </c>
      <c r="AT158" s="183" t="s">
        <v>119</v>
      </c>
      <c r="AU158" s="183" t="s">
        <v>80</v>
      </c>
      <c r="AY158" s="16" t="s">
        <v>111</v>
      </c>
      <c r="BE158" s="184">
        <f>IF(N158="základní",J158,0)</f>
        <v>0</v>
      </c>
      <c r="BF158" s="184">
        <f>IF(N158="snížená",J158,0)</f>
        <v>0</v>
      </c>
      <c r="BG158" s="184">
        <f>IF(N158="zákl. přenesená",J158,0)</f>
        <v>0</v>
      </c>
      <c r="BH158" s="184">
        <f>IF(N158="sníž. přenesená",J158,0)</f>
        <v>0</v>
      </c>
      <c r="BI158" s="184">
        <f>IF(N158="nulová",J158,0)</f>
        <v>0</v>
      </c>
      <c r="BJ158" s="16" t="s">
        <v>78</v>
      </c>
      <c r="BK158" s="184">
        <f>ROUND(I158*H158,2)</f>
        <v>0</v>
      </c>
      <c r="BL158" s="16" t="s">
        <v>142</v>
      </c>
      <c r="BM158" s="183" t="s">
        <v>311</v>
      </c>
    </row>
    <row r="159" spans="1:65" s="2" customFormat="1" ht="11.25">
      <c r="A159" s="33"/>
      <c r="B159" s="34"/>
      <c r="C159" s="35"/>
      <c r="D159" s="185" t="s">
        <v>126</v>
      </c>
      <c r="E159" s="35"/>
      <c r="F159" s="186" t="s">
        <v>312</v>
      </c>
      <c r="G159" s="35"/>
      <c r="H159" s="35"/>
      <c r="I159" s="187"/>
      <c r="J159" s="35"/>
      <c r="K159" s="35"/>
      <c r="L159" s="38"/>
      <c r="M159" s="188"/>
      <c r="N159" s="189"/>
      <c r="O159" s="63"/>
      <c r="P159" s="63"/>
      <c r="Q159" s="63"/>
      <c r="R159" s="63"/>
      <c r="S159" s="63"/>
      <c r="T159" s="64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6" t="s">
        <v>126</v>
      </c>
      <c r="AU159" s="16" t="s">
        <v>80</v>
      </c>
    </row>
    <row r="160" spans="1:65" s="12" customFormat="1" ht="22.9" customHeight="1">
      <c r="B160" s="156"/>
      <c r="C160" s="157"/>
      <c r="D160" s="158" t="s">
        <v>70</v>
      </c>
      <c r="E160" s="170" t="s">
        <v>313</v>
      </c>
      <c r="F160" s="170" t="s">
        <v>314</v>
      </c>
      <c r="G160" s="157"/>
      <c r="H160" s="157"/>
      <c r="I160" s="160"/>
      <c r="J160" s="171">
        <f>BK160</f>
        <v>0</v>
      </c>
      <c r="K160" s="157"/>
      <c r="L160" s="162"/>
      <c r="M160" s="163"/>
      <c r="N160" s="164"/>
      <c r="O160" s="164"/>
      <c r="P160" s="165">
        <f>SUM(P161:P162)</f>
        <v>0</v>
      </c>
      <c r="Q160" s="164"/>
      <c r="R160" s="165">
        <f>SUM(R161:R162)</f>
        <v>0</v>
      </c>
      <c r="S160" s="164"/>
      <c r="T160" s="166">
        <f>SUM(T161:T162)</f>
        <v>0</v>
      </c>
      <c r="AR160" s="167" t="s">
        <v>78</v>
      </c>
      <c r="AT160" s="168" t="s">
        <v>70</v>
      </c>
      <c r="AU160" s="168" t="s">
        <v>78</v>
      </c>
      <c r="AY160" s="167" t="s">
        <v>111</v>
      </c>
      <c r="BK160" s="169">
        <f>SUM(BK161:BK162)</f>
        <v>0</v>
      </c>
    </row>
    <row r="161" spans="1:65" s="2" customFormat="1" ht="33" customHeight="1">
      <c r="A161" s="33"/>
      <c r="B161" s="34"/>
      <c r="C161" s="172" t="s">
        <v>315</v>
      </c>
      <c r="D161" s="172" t="s">
        <v>119</v>
      </c>
      <c r="E161" s="173" t="s">
        <v>316</v>
      </c>
      <c r="F161" s="174" t="s">
        <v>317</v>
      </c>
      <c r="G161" s="175" t="s">
        <v>284</v>
      </c>
      <c r="H161" s="176">
        <v>26.501000000000001</v>
      </c>
      <c r="I161" s="177"/>
      <c r="J161" s="178">
        <f>ROUND(I161*H161,2)</f>
        <v>0</v>
      </c>
      <c r="K161" s="174" t="s">
        <v>123</v>
      </c>
      <c r="L161" s="38"/>
      <c r="M161" s="179" t="s">
        <v>19</v>
      </c>
      <c r="N161" s="180" t="s">
        <v>42</v>
      </c>
      <c r="O161" s="63"/>
      <c r="P161" s="181">
        <f>O161*H161</f>
        <v>0</v>
      </c>
      <c r="Q161" s="181">
        <v>0</v>
      </c>
      <c r="R161" s="181">
        <f>Q161*H161</f>
        <v>0</v>
      </c>
      <c r="S161" s="181">
        <v>0</v>
      </c>
      <c r="T161" s="18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3" t="s">
        <v>142</v>
      </c>
      <c r="AT161" s="183" t="s">
        <v>119</v>
      </c>
      <c r="AU161" s="183" t="s">
        <v>80</v>
      </c>
      <c r="AY161" s="16" t="s">
        <v>111</v>
      </c>
      <c r="BE161" s="184">
        <f>IF(N161="základní",J161,0)</f>
        <v>0</v>
      </c>
      <c r="BF161" s="184">
        <f>IF(N161="snížená",J161,0)</f>
        <v>0</v>
      </c>
      <c r="BG161" s="184">
        <f>IF(N161="zákl. přenesená",J161,0)</f>
        <v>0</v>
      </c>
      <c r="BH161" s="184">
        <f>IF(N161="sníž. přenesená",J161,0)</f>
        <v>0</v>
      </c>
      <c r="BI161" s="184">
        <f>IF(N161="nulová",J161,0)</f>
        <v>0</v>
      </c>
      <c r="BJ161" s="16" t="s">
        <v>78</v>
      </c>
      <c r="BK161" s="184">
        <f>ROUND(I161*H161,2)</f>
        <v>0</v>
      </c>
      <c r="BL161" s="16" t="s">
        <v>142</v>
      </c>
      <c r="BM161" s="183" t="s">
        <v>318</v>
      </c>
    </row>
    <row r="162" spans="1:65" s="2" customFormat="1" ht="11.25">
      <c r="A162" s="33"/>
      <c r="B162" s="34"/>
      <c r="C162" s="35"/>
      <c r="D162" s="185" t="s">
        <v>126</v>
      </c>
      <c r="E162" s="35"/>
      <c r="F162" s="186" t="s">
        <v>319</v>
      </c>
      <c r="G162" s="35"/>
      <c r="H162" s="35"/>
      <c r="I162" s="187"/>
      <c r="J162" s="35"/>
      <c r="K162" s="35"/>
      <c r="L162" s="38"/>
      <c r="M162" s="188"/>
      <c r="N162" s="189"/>
      <c r="O162" s="63"/>
      <c r="P162" s="63"/>
      <c r="Q162" s="63"/>
      <c r="R162" s="63"/>
      <c r="S162" s="63"/>
      <c r="T162" s="64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6" t="s">
        <v>126</v>
      </c>
      <c r="AU162" s="16" t="s">
        <v>80</v>
      </c>
    </row>
    <row r="163" spans="1:65" s="12" customFormat="1" ht="25.9" customHeight="1">
      <c r="B163" s="156"/>
      <c r="C163" s="157"/>
      <c r="D163" s="158" t="s">
        <v>70</v>
      </c>
      <c r="E163" s="159" t="s">
        <v>320</v>
      </c>
      <c r="F163" s="159" t="s">
        <v>321</v>
      </c>
      <c r="G163" s="157"/>
      <c r="H163" s="157"/>
      <c r="I163" s="160"/>
      <c r="J163" s="161">
        <f>BK163</f>
        <v>0</v>
      </c>
      <c r="K163" s="157"/>
      <c r="L163" s="162"/>
      <c r="M163" s="163"/>
      <c r="N163" s="164"/>
      <c r="O163" s="164"/>
      <c r="P163" s="165">
        <f>P164+P166+P181+P183</f>
        <v>0</v>
      </c>
      <c r="Q163" s="164"/>
      <c r="R163" s="165">
        <f>R164+R166+R181+R183</f>
        <v>0.38189309999999999</v>
      </c>
      <c r="S163" s="164"/>
      <c r="T163" s="166">
        <f>T164+T166+T181+T183</f>
        <v>0.16880450000000002</v>
      </c>
      <c r="AR163" s="167" t="s">
        <v>80</v>
      </c>
      <c r="AT163" s="168" t="s">
        <v>70</v>
      </c>
      <c r="AU163" s="168" t="s">
        <v>71</v>
      </c>
      <c r="AY163" s="167" t="s">
        <v>111</v>
      </c>
      <c r="BK163" s="169">
        <f>BK164+BK166+BK181+BK183</f>
        <v>0</v>
      </c>
    </row>
    <row r="164" spans="1:65" s="12" customFormat="1" ht="22.9" customHeight="1">
      <c r="B164" s="156"/>
      <c r="C164" s="157"/>
      <c r="D164" s="158" t="s">
        <v>70</v>
      </c>
      <c r="E164" s="170" t="s">
        <v>322</v>
      </c>
      <c r="F164" s="170" t="s">
        <v>323</v>
      </c>
      <c r="G164" s="157"/>
      <c r="H164" s="157"/>
      <c r="I164" s="160"/>
      <c r="J164" s="171">
        <f>BK164</f>
        <v>0</v>
      </c>
      <c r="K164" s="157"/>
      <c r="L164" s="162"/>
      <c r="M164" s="163"/>
      <c r="N164" s="164"/>
      <c r="O164" s="164"/>
      <c r="P164" s="165">
        <f>P165</f>
        <v>0</v>
      </c>
      <c r="Q164" s="164"/>
      <c r="R164" s="165">
        <f>R165</f>
        <v>0.04</v>
      </c>
      <c r="S164" s="164"/>
      <c r="T164" s="166">
        <f>T165</f>
        <v>0</v>
      </c>
      <c r="AR164" s="167" t="s">
        <v>80</v>
      </c>
      <c r="AT164" s="168" t="s">
        <v>70</v>
      </c>
      <c r="AU164" s="168" t="s">
        <v>78</v>
      </c>
      <c r="AY164" s="167" t="s">
        <v>111</v>
      </c>
      <c r="BK164" s="169">
        <f>BK165</f>
        <v>0</v>
      </c>
    </row>
    <row r="165" spans="1:65" s="2" customFormat="1" ht="24.2" customHeight="1">
      <c r="A165" s="33"/>
      <c r="B165" s="34"/>
      <c r="C165" s="172" t="s">
        <v>324</v>
      </c>
      <c r="D165" s="172" t="s">
        <v>119</v>
      </c>
      <c r="E165" s="173" t="s">
        <v>325</v>
      </c>
      <c r="F165" s="174" t="s">
        <v>326</v>
      </c>
      <c r="G165" s="175" t="s">
        <v>327</v>
      </c>
      <c r="H165" s="176">
        <v>1</v>
      </c>
      <c r="I165" s="177"/>
      <c r="J165" s="178">
        <f>ROUND(I165*H165,2)</f>
        <v>0</v>
      </c>
      <c r="K165" s="174" t="s">
        <v>19</v>
      </c>
      <c r="L165" s="38"/>
      <c r="M165" s="179" t="s">
        <v>19</v>
      </c>
      <c r="N165" s="180" t="s">
        <v>42</v>
      </c>
      <c r="O165" s="63"/>
      <c r="P165" s="181">
        <f>O165*H165</f>
        <v>0</v>
      </c>
      <c r="Q165" s="181">
        <v>0.04</v>
      </c>
      <c r="R165" s="181">
        <f>Q165*H165</f>
        <v>0.04</v>
      </c>
      <c r="S165" s="181">
        <v>0</v>
      </c>
      <c r="T165" s="18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3" t="s">
        <v>256</v>
      </c>
      <c r="AT165" s="183" t="s">
        <v>119</v>
      </c>
      <c r="AU165" s="183" t="s">
        <v>80</v>
      </c>
      <c r="AY165" s="16" t="s">
        <v>111</v>
      </c>
      <c r="BE165" s="184">
        <f>IF(N165="základní",J165,0)</f>
        <v>0</v>
      </c>
      <c r="BF165" s="184">
        <f>IF(N165="snížená",J165,0)</f>
        <v>0</v>
      </c>
      <c r="BG165" s="184">
        <f>IF(N165="zákl. přenesená",J165,0)</f>
        <v>0</v>
      </c>
      <c r="BH165" s="184">
        <f>IF(N165="sníž. přenesená",J165,0)</f>
        <v>0</v>
      </c>
      <c r="BI165" s="184">
        <f>IF(N165="nulová",J165,0)</f>
        <v>0</v>
      </c>
      <c r="BJ165" s="16" t="s">
        <v>78</v>
      </c>
      <c r="BK165" s="184">
        <f>ROUND(I165*H165,2)</f>
        <v>0</v>
      </c>
      <c r="BL165" s="16" t="s">
        <v>256</v>
      </c>
      <c r="BM165" s="183" t="s">
        <v>328</v>
      </c>
    </row>
    <row r="166" spans="1:65" s="12" customFormat="1" ht="22.9" customHeight="1">
      <c r="B166" s="156"/>
      <c r="C166" s="157"/>
      <c r="D166" s="158" t="s">
        <v>70</v>
      </c>
      <c r="E166" s="170" t="s">
        <v>329</v>
      </c>
      <c r="F166" s="170" t="s">
        <v>330</v>
      </c>
      <c r="G166" s="157"/>
      <c r="H166" s="157"/>
      <c r="I166" s="160"/>
      <c r="J166" s="171">
        <f>BK166</f>
        <v>0</v>
      </c>
      <c r="K166" s="157"/>
      <c r="L166" s="162"/>
      <c r="M166" s="163"/>
      <c r="N166" s="164"/>
      <c r="O166" s="164"/>
      <c r="P166" s="165">
        <f>SUM(P167:P180)</f>
        <v>0</v>
      </c>
      <c r="Q166" s="164"/>
      <c r="R166" s="165">
        <f>SUM(R167:R180)</f>
        <v>9.4982399999999995E-2</v>
      </c>
      <c r="S166" s="164"/>
      <c r="T166" s="166">
        <f>SUM(T167:T180)</f>
        <v>0.15380450000000001</v>
      </c>
      <c r="AR166" s="167" t="s">
        <v>80</v>
      </c>
      <c r="AT166" s="168" t="s">
        <v>70</v>
      </c>
      <c r="AU166" s="168" t="s">
        <v>78</v>
      </c>
      <c r="AY166" s="167" t="s">
        <v>111</v>
      </c>
      <c r="BK166" s="169">
        <f>SUM(BK167:BK180)</f>
        <v>0</v>
      </c>
    </row>
    <row r="167" spans="1:65" s="2" customFormat="1" ht="16.5" customHeight="1">
      <c r="A167" s="33"/>
      <c r="B167" s="34"/>
      <c r="C167" s="172" t="s">
        <v>331</v>
      </c>
      <c r="D167" s="172" t="s">
        <v>119</v>
      </c>
      <c r="E167" s="173" t="s">
        <v>332</v>
      </c>
      <c r="F167" s="174" t="s">
        <v>333</v>
      </c>
      <c r="G167" s="175" t="s">
        <v>334</v>
      </c>
      <c r="H167" s="176">
        <v>14.95</v>
      </c>
      <c r="I167" s="177"/>
      <c r="J167" s="178">
        <f>ROUND(I167*H167,2)</f>
        <v>0</v>
      </c>
      <c r="K167" s="174" t="s">
        <v>123</v>
      </c>
      <c r="L167" s="38"/>
      <c r="M167" s="179" t="s">
        <v>19</v>
      </c>
      <c r="N167" s="180" t="s">
        <v>42</v>
      </c>
      <c r="O167" s="63"/>
      <c r="P167" s="181">
        <f>O167*H167</f>
        <v>0</v>
      </c>
      <c r="Q167" s="181">
        <v>0</v>
      </c>
      <c r="R167" s="181">
        <f>Q167*H167</f>
        <v>0</v>
      </c>
      <c r="S167" s="181">
        <v>1.67E-3</v>
      </c>
      <c r="T167" s="182">
        <f>S167*H167</f>
        <v>2.4966499999999999E-2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3" t="s">
        <v>256</v>
      </c>
      <c r="AT167" s="183" t="s">
        <v>119</v>
      </c>
      <c r="AU167" s="183" t="s">
        <v>80</v>
      </c>
      <c r="AY167" s="16" t="s">
        <v>111</v>
      </c>
      <c r="BE167" s="184">
        <f>IF(N167="základní",J167,0)</f>
        <v>0</v>
      </c>
      <c r="BF167" s="184">
        <f>IF(N167="snížená",J167,0)</f>
        <v>0</v>
      </c>
      <c r="BG167" s="184">
        <f>IF(N167="zákl. přenesená",J167,0)</f>
        <v>0</v>
      </c>
      <c r="BH167" s="184">
        <f>IF(N167="sníž. přenesená",J167,0)</f>
        <v>0</v>
      </c>
      <c r="BI167" s="184">
        <f>IF(N167="nulová",J167,0)</f>
        <v>0</v>
      </c>
      <c r="BJ167" s="16" t="s">
        <v>78</v>
      </c>
      <c r="BK167" s="184">
        <f>ROUND(I167*H167,2)</f>
        <v>0</v>
      </c>
      <c r="BL167" s="16" t="s">
        <v>256</v>
      </c>
      <c r="BM167" s="183" t="s">
        <v>335</v>
      </c>
    </row>
    <row r="168" spans="1:65" s="2" customFormat="1" ht="11.25">
      <c r="A168" s="33"/>
      <c r="B168" s="34"/>
      <c r="C168" s="35"/>
      <c r="D168" s="185" t="s">
        <v>126</v>
      </c>
      <c r="E168" s="35"/>
      <c r="F168" s="186" t="s">
        <v>336</v>
      </c>
      <c r="G168" s="35"/>
      <c r="H168" s="35"/>
      <c r="I168" s="187"/>
      <c r="J168" s="35"/>
      <c r="K168" s="35"/>
      <c r="L168" s="38"/>
      <c r="M168" s="188"/>
      <c r="N168" s="189"/>
      <c r="O168" s="63"/>
      <c r="P168" s="63"/>
      <c r="Q168" s="63"/>
      <c r="R168" s="63"/>
      <c r="S168" s="63"/>
      <c r="T168" s="64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6" t="s">
        <v>126</v>
      </c>
      <c r="AU168" s="16" t="s">
        <v>80</v>
      </c>
    </row>
    <row r="169" spans="1:65" s="2" customFormat="1" ht="16.5" customHeight="1">
      <c r="A169" s="33"/>
      <c r="B169" s="34"/>
      <c r="C169" s="172" t="s">
        <v>337</v>
      </c>
      <c r="D169" s="172" t="s">
        <v>119</v>
      </c>
      <c r="E169" s="173" t="s">
        <v>338</v>
      </c>
      <c r="F169" s="174" t="s">
        <v>339</v>
      </c>
      <c r="G169" s="175" t="s">
        <v>334</v>
      </c>
      <c r="H169" s="176">
        <v>32.700000000000003</v>
      </c>
      <c r="I169" s="177"/>
      <c r="J169" s="178">
        <f>ROUND(I169*H169,2)</f>
        <v>0</v>
      </c>
      <c r="K169" s="174" t="s">
        <v>123</v>
      </c>
      <c r="L169" s="38"/>
      <c r="M169" s="179" t="s">
        <v>19</v>
      </c>
      <c r="N169" s="180" t="s">
        <v>42</v>
      </c>
      <c r="O169" s="63"/>
      <c r="P169" s="181">
        <f>O169*H169</f>
        <v>0</v>
      </c>
      <c r="Q169" s="181">
        <v>0</v>
      </c>
      <c r="R169" s="181">
        <f>Q169*H169</f>
        <v>0</v>
      </c>
      <c r="S169" s="181">
        <v>3.9399999999999999E-3</v>
      </c>
      <c r="T169" s="182">
        <f>S169*H169</f>
        <v>0.12883800000000001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3" t="s">
        <v>256</v>
      </c>
      <c r="AT169" s="183" t="s">
        <v>119</v>
      </c>
      <c r="AU169" s="183" t="s">
        <v>80</v>
      </c>
      <c r="AY169" s="16" t="s">
        <v>111</v>
      </c>
      <c r="BE169" s="184">
        <f>IF(N169="základní",J169,0)</f>
        <v>0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6" t="s">
        <v>78</v>
      </c>
      <c r="BK169" s="184">
        <f>ROUND(I169*H169,2)</f>
        <v>0</v>
      </c>
      <c r="BL169" s="16" t="s">
        <v>256</v>
      </c>
      <c r="BM169" s="183" t="s">
        <v>340</v>
      </c>
    </row>
    <row r="170" spans="1:65" s="2" customFormat="1" ht="11.25">
      <c r="A170" s="33"/>
      <c r="B170" s="34"/>
      <c r="C170" s="35"/>
      <c r="D170" s="185" t="s">
        <v>126</v>
      </c>
      <c r="E170" s="35"/>
      <c r="F170" s="186" t="s">
        <v>341</v>
      </c>
      <c r="G170" s="35"/>
      <c r="H170" s="35"/>
      <c r="I170" s="187"/>
      <c r="J170" s="35"/>
      <c r="K170" s="35"/>
      <c r="L170" s="38"/>
      <c r="M170" s="188"/>
      <c r="N170" s="189"/>
      <c r="O170" s="63"/>
      <c r="P170" s="63"/>
      <c r="Q170" s="63"/>
      <c r="R170" s="63"/>
      <c r="S170" s="63"/>
      <c r="T170" s="64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6" t="s">
        <v>126</v>
      </c>
      <c r="AU170" s="16" t="s">
        <v>80</v>
      </c>
    </row>
    <row r="171" spans="1:65" s="13" customFormat="1" ht="11.25">
      <c r="B171" s="194"/>
      <c r="C171" s="195"/>
      <c r="D171" s="196" t="s">
        <v>173</v>
      </c>
      <c r="E171" s="197" t="s">
        <v>19</v>
      </c>
      <c r="F171" s="198" t="s">
        <v>342</v>
      </c>
      <c r="G171" s="195"/>
      <c r="H171" s="199">
        <v>32.700000000000003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173</v>
      </c>
      <c r="AU171" s="205" t="s">
        <v>80</v>
      </c>
      <c r="AV171" s="13" t="s">
        <v>80</v>
      </c>
      <c r="AW171" s="13" t="s">
        <v>33</v>
      </c>
      <c r="AX171" s="13" t="s">
        <v>78</v>
      </c>
      <c r="AY171" s="205" t="s">
        <v>111</v>
      </c>
    </row>
    <row r="172" spans="1:65" s="2" customFormat="1" ht="24.2" customHeight="1">
      <c r="A172" s="33"/>
      <c r="B172" s="34"/>
      <c r="C172" s="172" t="s">
        <v>343</v>
      </c>
      <c r="D172" s="172" t="s">
        <v>119</v>
      </c>
      <c r="E172" s="173" t="s">
        <v>344</v>
      </c>
      <c r="F172" s="174" t="s">
        <v>345</v>
      </c>
      <c r="G172" s="175" t="s">
        <v>334</v>
      </c>
      <c r="H172" s="176">
        <v>32.64</v>
      </c>
      <c r="I172" s="177"/>
      <c r="J172" s="178">
        <f>ROUND(I172*H172,2)</f>
        <v>0</v>
      </c>
      <c r="K172" s="174" t="s">
        <v>123</v>
      </c>
      <c r="L172" s="38"/>
      <c r="M172" s="179" t="s">
        <v>19</v>
      </c>
      <c r="N172" s="180" t="s">
        <v>42</v>
      </c>
      <c r="O172" s="63"/>
      <c r="P172" s="181">
        <f>O172*H172</f>
        <v>0</v>
      </c>
      <c r="Q172" s="181">
        <v>2.9099999999999998E-3</v>
      </c>
      <c r="R172" s="181">
        <f>Q172*H172</f>
        <v>9.4982399999999995E-2</v>
      </c>
      <c r="S172" s="181">
        <v>0</v>
      </c>
      <c r="T172" s="18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83" t="s">
        <v>256</v>
      </c>
      <c r="AT172" s="183" t="s">
        <v>119</v>
      </c>
      <c r="AU172" s="183" t="s">
        <v>80</v>
      </c>
      <c r="AY172" s="16" t="s">
        <v>111</v>
      </c>
      <c r="BE172" s="184">
        <f>IF(N172="základní",J172,0)</f>
        <v>0</v>
      </c>
      <c r="BF172" s="184">
        <f>IF(N172="snížená",J172,0)</f>
        <v>0</v>
      </c>
      <c r="BG172" s="184">
        <f>IF(N172="zákl. přenesená",J172,0)</f>
        <v>0</v>
      </c>
      <c r="BH172" s="184">
        <f>IF(N172="sníž. přenesená",J172,0)</f>
        <v>0</v>
      </c>
      <c r="BI172" s="184">
        <f>IF(N172="nulová",J172,0)</f>
        <v>0</v>
      </c>
      <c r="BJ172" s="16" t="s">
        <v>78</v>
      </c>
      <c r="BK172" s="184">
        <f>ROUND(I172*H172,2)</f>
        <v>0</v>
      </c>
      <c r="BL172" s="16" t="s">
        <v>256</v>
      </c>
      <c r="BM172" s="183" t="s">
        <v>346</v>
      </c>
    </row>
    <row r="173" spans="1:65" s="2" customFormat="1" ht="11.25">
      <c r="A173" s="33"/>
      <c r="B173" s="34"/>
      <c r="C173" s="35"/>
      <c r="D173" s="185" t="s">
        <v>126</v>
      </c>
      <c r="E173" s="35"/>
      <c r="F173" s="186" t="s">
        <v>347</v>
      </c>
      <c r="G173" s="35"/>
      <c r="H173" s="35"/>
      <c r="I173" s="187"/>
      <c r="J173" s="35"/>
      <c r="K173" s="35"/>
      <c r="L173" s="38"/>
      <c r="M173" s="188"/>
      <c r="N173" s="189"/>
      <c r="O173" s="63"/>
      <c r="P173" s="63"/>
      <c r="Q173" s="63"/>
      <c r="R173" s="63"/>
      <c r="S173" s="63"/>
      <c r="T173" s="64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6" t="s">
        <v>126</v>
      </c>
      <c r="AU173" s="16" t="s">
        <v>80</v>
      </c>
    </row>
    <row r="174" spans="1:65" s="13" customFormat="1" ht="11.25">
      <c r="B174" s="194"/>
      <c r="C174" s="195"/>
      <c r="D174" s="196" t="s">
        <v>173</v>
      </c>
      <c r="E174" s="197" t="s">
        <v>19</v>
      </c>
      <c r="F174" s="198" t="s">
        <v>348</v>
      </c>
      <c r="G174" s="195"/>
      <c r="H174" s="199">
        <v>32.64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173</v>
      </c>
      <c r="AU174" s="205" t="s">
        <v>80</v>
      </c>
      <c r="AV174" s="13" t="s">
        <v>80</v>
      </c>
      <c r="AW174" s="13" t="s">
        <v>33</v>
      </c>
      <c r="AX174" s="13" t="s">
        <v>78</v>
      </c>
      <c r="AY174" s="205" t="s">
        <v>111</v>
      </c>
    </row>
    <row r="175" spans="1:65" s="2" customFormat="1" ht="16.5" customHeight="1">
      <c r="A175" s="33"/>
      <c r="B175" s="34"/>
      <c r="C175" s="172" t="s">
        <v>349</v>
      </c>
      <c r="D175" s="172" t="s">
        <v>119</v>
      </c>
      <c r="E175" s="173" t="s">
        <v>350</v>
      </c>
      <c r="F175" s="174" t="s">
        <v>351</v>
      </c>
      <c r="G175" s="175" t="s">
        <v>334</v>
      </c>
      <c r="H175" s="176">
        <v>32.64</v>
      </c>
      <c r="I175" s="177"/>
      <c r="J175" s="178">
        <f>ROUND(I175*H175,2)</f>
        <v>0</v>
      </c>
      <c r="K175" s="174" t="s">
        <v>123</v>
      </c>
      <c r="L175" s="38"/>
      <c r="M175" s="179" t="s">
        <v>19</v>
      </c>
      <c r="N175" s="180" t="s">
        <v>42</v>
      </c>
      <c r="O175" s="63"/>
      <c r="P175" s="181">
        <f>O175*H175</f>
        <v>0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3" t="s">
        <v>256</v>
      </c>
      <c r="AT175" s="183" t="s">
        <v>119</v>
      </c>
      <c r="AU175" s="183" t="s">
        <v>80</v>
      </c>
      <c r="AY175" s="16" t="s">
        <v>111</v>
      </c>
      <c r="BE175" s="184">
        <f>IF(N175="základní",J175,0)</f>
        <v>0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16" t="s">
        <v>78</v>
      </c>
      <c r="BK175" s="184">
        <f>ROUND(I175*H175,2)</f>
        <v>0</v>
      </c>
      <c r="BL175" s="16" t="s">
        <v>256</v>
      </c>
      <c r="BM175" s="183" t="s">
        <v>352</v>
      </c>
    </row>
    <row r="176" spans="1:65" s="2" customFormat="1" ht="11.25">
      <c r="A176" s="33"/>
      <c r="B176" s="34"/>
      <c r="C176" s="35"/>
      <c r="D176" s="185" t="s">
        <v>126</v>
      </c>
      <c r="E176" s="35"/>
      <c r="F176" s="186" t="s">
        <v>353</v>
      </c>
      <c r="G176" s="35"/>
      <c r="H176" s="35"/>
      <c r="I176" s="187"/>
      <c r="J176" s="35"/>
      <c r="K176" s="35"/>
      <c r="L176" s="38"/>
      <c r="M176" s="188"/>
      <c r="N176" s="189"/>
      <c r="O176" s="63"/>
      <c r="P176" s="63"/>
      <c r="Q176" s="63"/>
      <c r="R176" s="63"/>
      <c r="S176" s="63"/>
      <c r="T176" s="64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6" t="s">
        <v>126</v>
      </c>
      <c r="AU176" s="16" t="s">
        <v>80</v>
      </c>
    </row>
    <row r="177" spans="1:65" s="2" customFormat="1" ht="16.5" customHeight="1">
      <c r="A177" s="33"/>
      <c r="B177" s="34"/>
      <c r="C177" s="172" t="s">
        <v>354</v>
      </c>
      <c r="D177" s="172" t="s">
        <v>119</v>
      </c>
      <c r="E177" s="173" t="s">
        <v>355</v>
      </c>
      <c r="F177" s="174" t="s">
        <v>356</v>
      </c>
      <c r="G177" s="175" t="s">
        <v>327</v>
      </c>
      <c r="H177" s="176">
        <v>17</v>
      </c>
      <c r="I177" s="177"/>
      <c r="J177" s="178">
        <f>ROUND(I177*H177,2)</f>
        <v>0</v>
      </c>
      <c r="K177" s="174" t="s">
        <v>123</v>
      </c>
      <c r="L177" s="38"/>
      <c r="M177" s="179" t="s">
        <v>19</v>
      </c>
      <c r="N177" s="180" t="s">
        <v>42</v>
      </c>
      <c r="O177" s="63"/>
      <c r="P177" s="181">
        <f>O177*H177</f>
        <v>0</v>
      </c>
      <c r="Q177" s="181">
        <v>0</v>
      </c>
      <c r="R177" s="181">
        <f>Q177*H177</f>
        <v>0</v>
      </c>
      <c r="S177" s="181">
        <v>0</v>
      </c>
      <c r="T177" s="18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3" t="s">
        <v>256</v>
      </c>
      <c r="AT177" s="183" t="s">
        <v>119</v>
      </c>
      <c r="AU177" s="183" t="s">
        <v>80</v>
      </c>
      <c r="AY177" s="16" t="s">
        <v>111</v>
      </c>
      <c r="BE177" s="184">
        <f>IF(N177="základní",J177,0)</f>
        <v>0</v>
      </c>
      <c r="BF177" s="184">
        <f>IF(N177="snížená",J177,0)</f>
        <v>0</v>
      </c>
      <c r="BG177" s="184">
        <f>IF(N177="zákl. přenesená",J177,0)</f>
        <v>0</v>
      </c>
      <c r="BH177" s="184">
        <f>IF(N177="sníž. přenesená",J177,0)</f>
        <v>0</v>
      </c>
      <c r="BI177" s="184">
        <f>IF(N177="nulová",J177,0)</f>
        <v>0</v>
      </c>
      <c r="BJ177" s="16" t="s">
        <v>78</v>
      </c>
      <c r="BK177" s="184">
        <f>ROUND(I177*H177,2)</f>
        <v>0</v>
      </c>
      <c r="BL177" s="16" t="s">
        <v>256</v>
      </c>
      <c r="BM177" s="183" t="s">
        <v>357</v>
      </c>
    </row>
    <row r="178" spans="1:65" s="2" customFormat="1" ht="11.25">
      <c r="A178" s="33"/>
      <c r="B178" s="34"/>
      <c r="C178" s="35"/>
      <c r="D178" s="185" t="s">
        <v>126</v>
      </c>
      <c r="E178" s="35"/>
      <c r="F178" s="186" t="s">
        <v>358</v>
      </c>
      <c r="G178" s="35"/>
      <c r="H178" s="35"/>
      <c r="I178" s="187"/>
      <c r="J178" s="35"/>
      <c r="K178" s="35"/>
      <c r="L178" s="38"/>
      <c r="M178" s="188"/>
      <c r="N178" s="189"/>
      <c r="O178" s="63"/>
      <c r="P178" s="63"/>
      <c r="Q178" s="63"/>
      <c r="R178" s="63"/>
      <c r="S178" s="63"/>
      <c r="T178" s="64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6" t="s">
        <v>126</v>
      </c>
      <c r="AU178" s="16" t="s">
        <v>80</v>
      </c>
    </row>
    <row r="179" spans="1:65" s="2" customFormat="1" ht="24.2" customHeight="1">
      <c r="A179" s="33"/>
      <c r="B179" s="34"/>
      <c r="C179" s="172" t="s">
        <v>359</v>
      </c>
      <c r="D179" s="172" t="s">
        <v>119</v>
      </c>
      <c r="E179" s="173" t="s">
        <v>360</v>
      </c>
      <c r="F179" s="174" t="s">
        <v>361</v>
      </c>
      <c r="G179" s="175" t="s">
        <v>284</v>
      </c>
      <c r="H179" s="176">
        <v>9.5000000000000001E-2</v>
      </c>
      <c r="I179" s="177"/>
      <c r="J179" s="178">
        <f>ROUND(I179*H179,2)</f>
        <v>0</v>
      </c>
      <c r="K179" s="174" t="s">
        <v>123</v>
      </c>
      <c r="L179" s="38"/>
      <c r="M179" s="179" t="s">
        <v>19</v>
      </c>
      <c r="N179" s="180" t="s">
        <v>42</v>
      </c>
      <c r="O179" s="63"/>
      <c r="P179" s="181">
        <f>O179*H179</f>
        <v>0</v>
      </c>
      <c r="Q179" s="181">
        <v>0</v>
      </c>
      <c r="R179" s="181">
        <f>Q179*H179</f>
        <v>0</v>
      </c>
      <c r="S179" s="181">
        <v>0</v>
      </c>
      <c r="T179" s="18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3" t="s">
        <v>256</v>
      </c>
      <c r="AT179" s="183" t="s">
        <v>119</v>
      </c>
      <c r="AU179" s="183" t="s">
        <v>80</v>
      </c>
      <c r="AY179" s="16" t="s">
        <v>111</v>
      </c>
      <c r="BE179" s="184">
        <f>IF(N179="základní",J179,0)</f>
        <v>0</v>
      </c>
      <c r="BF179" s="184">
        <f>IF(N179="snížená",J179,0)</f>
        <v>0</v>
      </c>
      <c r="BG179" s="184">
        <f>IF(N179="zákl. přenesená",J179,0)</f>
        <v>0</v>
      </c>
      <c r="BH179" s="184">
        <f>IF(N179="sníž. přenesená",J179,0)</f>
        <v>0</v>
      </c>
      <c r="BI179" s="184">
        <f>IF(N179="nulová",J179,0)</f>
        <v>0</v>
      </c>
      <c r="BJ179" s="16" t="s">
        <v>78</v>
      </c>
      <c r="BK179" s="184">
        <f>ROUND(I179*H179,2)</f>
        <v>0</v>
      </c>
      <c r="BL179" s="16" t="s">
        <v>256</v>
      </c>
      <c r="BM179" s="183" t="s">
        <v>362</v>
      </c>
    </row>
    <row r="180" spans="1:65" s="2" customFormat="1" ht="11.25">
      <c r="A180" s="33"/>
      <c r="B180" s="34"/>
      <c r="C180" s="35"/>
      <c r="D180" s="185" t="s">
        <v>126</v>
      </c>
      <c r="E180" s="35"/>
      <c r="F180" s="186" t="s">
        <v>363</v>
      </c>
      <c r="G180" s="35"/>
      <c r="H180" s="35"/>
      <c r="I180" s="187"/>
      <c r="J180" s="35"/>
      <c r="K180" s="35"/>
      <c r="L180" s="38"/>
      <c r="M180" s="188"/>
      <c r="N180" s="189"/>
      <c r="O180" s="63"/>
      <c r="P180" s="63"/>
      <c r="Q180" s="63"/>
      <c r="R180" s="63"/>
      <c r="S180" s="63"/>
      <c r="T180" s="64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6" t="s">
        <v>126</v>
      </c>
      <c r="AU180" s="16" t="s">
        <v>80</v>
      </c>
    </row>
    <row r="181" spans="1:65" s="12" customFormat="1" ht="22.9" customHeight="1">
      <c r="B181" s="156"/>
      <c r="C181" s="157"/>
      <c r="D181" s="158" t="s">
        <v>70</v>
      </c>
      <c r="E181" s="170" t="s">
        <v>364</v>
      </c>
      <c r="F181" s="170" t="s">
        <v>365</v>
      </c>
      <c r="G181" s="157"/>
      <c r="H181" s="157"/>
      <c r="I181" s="160"/>
      <c r="J181" s="171">
        <f>BK181</f>
        <v>0</v>
      </c>
      <c r="K181" s="157"/>
      <c r="L181" s="162"/>
      <c r="M181" s="163"/>
      <c r="N181" s="164"/>
      <c r="O181" s="164"/>
      <c r="P181" s="165">
        <f>P182</f>
        <v>0</v>
      </c>
      <c r="Q181" s="164"/>
      <c r="R181" s="165">
        <f>R182</f>
        <v>0</v>
      </c>
      <c r="S181" s="164"/>
      <c r="T181" s="166">
        <f>T182</f>
        <v>1.4999999999999999E-2</v>
      </c>
      <c r="AR181" s="167" t="s">
        <v>80</v>
      </c>
      <c r="AT181" s="168" t="s">
        <v>70</v>
      </c>
      <c r="AU181" s="168" t="s">
        <v>78</v>
      </c>
      <c r="AY181" s="167" t="s">
        <v>111</v>
      </c>
      <c r="BK181" s="169">
        <f>BK182</f>
        <v>0</v>
      </c>
    </row>
    <row r="182" spans="1:65" s="2" customFormat="1" ht="16.5" customHeight="1">
      <c r="A182" s="33"/>
      <c r="B182" s="34"/>
      <c r="C182" s="172" t="s">
        <v>366</v>
      </c>
      <c r="D182" s="172" t="s">
        <v>119</v>
      </c>
      <c r="E182" s="173" t="s">
        <v>367</v>
      </c>
      <c r="F182" s="174" t="s">
        <v>368</v>
      </c>
      <c r="G182" s="175" t="s">
        <v>327</v>
      </c>
      <c r="H182" s="176">
        <v>15</v>
      </c>
      <c r="I182" s="177"/>
      <c r="J182" s="178">
        <f>ROUND(I182*H182,2)</f>
        <v>0</v>
      </c>
      <c r="K182" s="174" t="s">
        <v>19</v>
      </c>
      <c r="L182" s="38"/>
      <c r="M182" s="179" t="s">
        <v>19</v>
      </c>
      <c r="N182" s="180" t="s">
        <v>42</v>
      </c>
      <c r="O182" s="63"/>
      <c r="P182" s="181">
        <f>O182*H182</f>
        <v>0</v>
      </c>
      <c r="Q182" s="181">
        <v>0</v>
      </c>
      <c r="R182" s="181">
        <f>Q182*H182</f>
        <v>0</v>
      </c>
      <c r="S182" s="181">
        <v>1E-3</v>
      </c>
      <c r="T182" s="182">
        <f>S182*H182</f>
        <v>1.4999999999999999E-2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3" t="s">
        <v>256</v>
      </c>
      <c r="AT182" s="183" t="s">
        <v>119</v>
      </c>
      <c r="AU182" s="183" t="s">
        <v>80</v>
      </c>
      <c r="AY182" s="16" t="s">
        <v>111</v>
      </c>
      <c r="BE182" s="184">
        <f>IF(N182="základní",J182,0)</f>
        <v>0</v>
      </c>
      <c r="BF182" s="184">
        <f>IF(N182="snížená",J182,0)</f>
        <v>0</v>
      </c>
      <c r="BG182" s="184">
        <f>IF(N182="zákl. přenesená",J182,0)</f>
        <v>0</v>
      </c>
      <c r="BH182" s="184">
        <f>IF(N182="sníž. přenesená",J182,0)</f>
        <v>0</v>
      </c>
      <c r="BI182" s="184">
        <f>IF(N182="nulová",J182,0)</f>
        <v>0</v>
      </c>
      <c r="BJ182" s="16" t="s">
        <v>78</v>
      </c>
      <c r="BK182" s="184">
        <f>ROUND(I182*H182,2)</f>
        <v>0</v>
      </c>
      <c r="BL182" s="16" t="s">
        <v>256</v>
      </c>
      <c r="BM182" s="183" t="s">
        <v>369</v>
      </c>
    </row>
    <row r="183" spans="1:65" s="12" customFormat="1" ht="22.9" customHeight="1">
      <c r="B183" s="156"/>
      <c r="C183" s="157"/>
      <c r="D183" s="158" t="s">
        <v>70</v>
      </c>
      <c r="E183" s="170" t="s">
        <v>370</v>
      </c>
      <c r="F183" s="170" t="s">
        <v>371</v>
      </c>
      <c r="G183" s="157"/>
      <c r="H183" s="157"/>
      <c r="I183" s="160"/>
      <c r="J183" s="171">
        <f>BK183</f>
        <v>0</v>
      </c>
      <c r="K183" s="157"/>
      <c r="L183" s="162"/>
      <c r="M183" s="163"/>
      <c r="N183" s="164"/>
      <c r="O183" s="164"/>
      <c r="P183" s="165">
        <f>SUM(P184:P205)</f>
        <v>0</v>
      </c>
      <c r="Q183" s="164"/>
      <c r="R183" s="165">
        <f>SUM(R184:R205)</f>
        <v>0.24691070000000001</v>
      </c>
      <c r="S183" s="164"/>
      <c r="T183" s="166">
        <f>SUM(T184:T205)</f>
        <v>0</v>
      </c>
      <c r="AR183" s="167" t="s">
        <v>80</v>
      </c>
      <c r="AT183" s="168" t="s">
        <v>70</v>
      </c>
      <c r="AU183" s="168" t="s">
        <v>78</v>
      </c>
      <c r="AY183" s="167" t="s">
        <v>111</v>
      </c>
      <c r="BK183" s="169">
        <f>SUM(BK184:BK205)</f>
        <v>0</v>
      </c>
    </row>
    <row r="184" spans="1:65" s="2" customFormat="1" ht="24.2" customHeight="1">
      <c r="A184" s="33"/>
      <c r="B184" s="34"/>
      <c r="C184" s="172" t="s">
        <v>372</v>
      </c>
      <c r="D184" s="172" t="s">
        <v>119</v>
      </c>
      <c r="E184" s="173" t="s">
        <v>373</v>
      </c>
      <c r="F184" s="174" t="s">
        <v>374</v>
      </c>
      <c r="G184" s="175" t="s">
        <v>122</v>
      </c>
      <c r="H184" s="176">
        <v>1</v>
      </c>
      <c r="I184" s="177"/>
      <c r="J184" s="178">
        <f>ROUND(I184*H184,2)</f>
        <v>0</v>
      </c>
      <c r="K184" s="174" t="s">
        <v>123</v>
      </c>
      <c r="L184" s="38"/>
      <c r="M184" s="179" t="s">
        <v>19</v>
      </c>
      <c r="N184" s="180" t="s">
        <v>42</v>
      </c>
      <c r="O184" s="63"/>
      <c r="P184" s="181">
        <f>O184*H184</f>
        <v>0</v>
      </c>
      <c r="Q184" s="181">
        <v>6.9999999999999994E-5</v>
      </c>
      <c r="R184" s="181">
        <f>Q184*H184</f>
        <v>6.9999999999999994E-5</v>
      </c>
      <c r="S184" s="181">
        <v>0</v>
      </c>
      <c r="T184" s="18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3" t="s">
        <v>256</v>
      </c>
      <c r="AT184" s="183" t="s">
        <v>119</v>
      </c>
      <c r="AU184" s="183" t="s">
        <v>80</v>
      </c>
      <c r="AY184" s="16" t="s">
        <v>111</v>
      </c>
      <c r="BE184" s="184">
        <f>IF(N184="základní",J184,0)</f>
        <v>0</v>
      </c>
      <c r="BF184" s="184">
        <f>IF(N184="snížená",J184,0)</f>
        <v>0</v>
      </c>
      <c r="BG184" s="184">
        <f>IF(N184="zákl. přenesená",J184,0)</f>
        <v>0</v>
      </c>
      <c r="BH184" s="184">
        <f>IF(N184="sníž. přenesená",J184,0)</f>
        <v>0</v>
      </c>
      <c r="BI184" s="184">
        <f>IF(N184="nulová",J184,0)</f>
        <v>0</v>
      </c>
      <c r="BJ184" s="16" t="s">
        <v>78</v>
      </c>
      <c r="BK184" s="184">
        <f>ROUND(I184*H184,2)</f>
        <v>0</v>
      </c>
      <c r="BL184" s="16" t="s">
        <v>256</v>
      </c>
      <c r="BM184" s="183" t="s">
        <v>375</v>
      </c>
    </row>
    <row r="185" spans="1:65" s="2" customFormat="1" ht="11.25">
      <c r="A185" s="33"/>
      <c r="B185" s="34"/>
      <c r="C185" s="35"/>
      <c r="D185" s="185" t="s">
        <v>126</v>
      </c>
      <c r="E185" s="35"/>
      <c r="F185" s="186" t="s">
        <v>376</v>
      </c>
      <c r="G185" s="35"/>
      <c r="H185" s="35"/>
      <c r="I185" s="187"/>
      <c r="J185" s="35"/>
      <c r="K185" s="35"/>
      <c r="L185" s="38"/>
      <c r="M185" s="188"/>
      <c r="N185" s="189"/>
      <c r="O185" s="63"/>
      <c r="P185" s="63"/>
      <c r="Q185" s="63"/>
      <c r="R185" s="63"/>
      <c r="S185" s="63"/>
      <c r="T185" s="64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6" t="s">
        <v>126</v>
      </c>
      <c r="AU185" s="16" t="s">
        <v>80</v>
      </c>
    </row>
    <row r="186" spans="1:65" s="2" customFormat="1" ht="16.5" customHeight="1">
      <c r="A186" s="33"/>
      <c r="B186" s="34"/>
      <c r="C186" s="172" t="s">
        <v>377</v>
      </c>
      <c r="D186" s="172" t="s">
        <v>119</v>
      </c>
      <c r="E186" s="173" t="s">
        <v>378</v>
      </c>
      <c r="F186" s="174" t="s">
        <v>379</v>
      </c>
      <c r="G186" s="175" t="s">
        <v>165</v>
      </c>
      <c r="H186" s="176">
        <v>5</v>
      </c>
      <c r="I186" s="177"/>
      <c r="J186" s="178">
        <f>ROUND(I186*H186,2)</f>
        <v>0</v>
      </c>
      <c r="K186" s="174" t="s">
        <v>123</v>
      </c>
      <c r="L186" s="38"/>
      <c r="M186" s="179" t="s">
        <v>19</v>
      </c>
      <c r="N186" s="180" t="s">
        <v>42</v>
      </c>
      <c r="O186" s="63"/>
      <c r="P186" s="181">
        <f>O186*H186</f>
        <v>0</v>
      </c>
      <c r="Q186" s="181">
        <v>1.3999999999999999E-4</v>
      </c>
      <c r="R186" s="181">
        <f>Q186*H186</f>
        <v>6.9999999999999988E-4</v>
      </c>
      <c r="S186" s="181">
        <v>0</v>
      </c>
      <c r="T186" s="18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3" t="s">
        <v>256</v>
      </c>
      <c r="AT186" s="183" t="s">
        <v>119</v>
      </c>
      <c r="AU186" s="183" t="s">
        <v>80</v>
      </c>
      <c r="AY186" s="16" t="s">
        <v>111</v>
      </c>
      <c r="BE186" s="184">
        <f>IF(N186="základní",J186,0)</f>
        <v>0</v>
      </c>
      <c r="BF186" s="184">
        <f>IF(N186="snížená",J186,0)</f>
        <v>0</v>
      </c>
      <c r="BG186" s="184">
        <f>IF(N186="zákl. přenesená",J186,0)</f>
        <v>0</v>
      </c>
      <c r="BH186" s="184">
        <f>IF(N186="sníž. přenesená",J186,0)</f>
        <v>0</v>
      </c>
      <c r="BI186" s="184">
        <f>IF(N186="nulová",J186,0)</f>
        <v>0</v>
      </c>
      <c r="BJ186" s="16" t="s">
        <v>78</v>
      </c>
      <c r="BK186" s="184">
        <f>ROUND(I186*H186,2)</f>
        <v>0</v>
      </c>
      <c r="BL186" s="16" t="s">
        <v>256</v>
      </c>
      <c r="BM186" s="183" t="s">
        <v>380</v>
      </c>
    </row>
    <row r="187" spans="1:65" s="2" customFormat="1" ht="11.25">
      <c r="A187" s="33"/>
      <c r="B187" s="34"/>
      <c r="C187" s="35"/>
      <c r="D187" s="185" t="s">
        <v>126</v>
      </c>
      <c r="E187" s="35"/>
      <c r="F187" s="186" t="s">
        <v>381</v>
      </c>
      <c r="G187" s="35"/>
      <c r="H187" s="35"/>
      <c r="I187" s="187"/>
      <c r="J187" s="35"/>
      <c r="K187" s="35"/>
      <c r="L187" s="38"/>
      <c r="M187" s="188"/>
      <c r="N187" s="189"/>
      <c r="O187" s="63"/>
      <c r="P187" s="63"/>
      <c r="Q187" s="63"/>
      <c r="R187" s="63"/>
      <c r="S187" s="63"/>
      <c r="T187" s="64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6" t="s">
        <v>126</v>
      </c>
      <c r="AU187" s="16" t="s">
        <v>80</v>
      </c>
    </row>
    <row r="188" spans="1:65" s="2" customFormat="1" ht="16.5" customHeight="1">
      <c r="A188" s="33"/>
      <c r="B188" s="34"/>
      <c r="C188" s="172" t="s">
        <v>382</v>
      </c>
      <c r="D188" s="172" t="s">
        <v>119</v>
      </c>
      <c r="E188" s="173" t="s">
        <v>383</v>
      </c>
      <c r="F188" s="174" t="s">
        <v>384</v>
      </c>
      <c r="G188" s="175" t="s">
        <v>165</v>
      </c>
      <c r="H188" s="176">
        <v>5</v>
      </c>
      <c r="I188" s="177"/>
      <c r="J188" s="178">
        <f>ROUND(I188*H188,2)</f>
        <v>0</v>
      </c>
      <c r="K188" s="174" t="s">
        <v>123</v>
      </c>
      <c r="L188" s="38"/>
      <c r="M188" s="179" t="s">
        <v>19</v>
      </c>
      <c r="N188" s="180" t="s">
        <v>42</v>
      </c>
      <c r="O188" s="63"/>
      <c r="P188" s="181">
        <f>O188*H188</f>
        <v>0</v>
      </c>
      <c r="Q188" s="181">
        <v>1.7000000000000001E-4</v>
      </c>
      <c r="R188" s="181">
        <f>Q188*H188</f>
        <v>8.5000000000000006E-4</v>
      </c>
      <c r="S188" s="181">
        <v>0</v>
      </c>
      <c r="T188" s="18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3" t="s">
        <v>256</v>
      </c>
      <c r="AT188" s="183" t="s">
        <v>119</v>
      </c>
      <c r="AU188" s="183" t="s">
        <v>80</v>
      </c>
      <c r="AY188" s="16" t="s">
        <v>111</v>
      </c>
      <c r="BE188" s="184">
        <f>IF(N188="základní",J188,0)</f>
        <v>0</v>
      </c>
      <c r="BF188" s="184">
        <f>IF(N188="snížená",J188,0)</f>
        <v>0</v>
      </c>
      <c r="BG188" s="184">
        <f>IF(N188="zákl. přenesená",J188,0)</f>
        <v>0</v>
      </c>
      <c r="BH188" s="184">
        <f>IF(N188="sníž. přenesená",J188,0)</f>
        <v>0</v>
      </c>
      <c r="BI188" s="184">
        <f>IF(N188="nulová",J188,0)</f>
        <v>0</v>
      </c>
      <c r="BJ188" s="16" t="s">
        <v>78</v>
      </c>
      <c r="BK188" s="184">
        <f>ROUND(I188*H188,2)</f>
        <v>0</v>
      </c>
      <c r="BL188" s="16" t="s">
        <v>256</v>
      </c>
      <c r="BM188" s="183" t="s">
        <v>385</v>
      </c>
    </row>
    <row r="189" spans="1:65" s="2" customFormat="1" ht="11.25">
      <c r="A189" s="33"/>
      <c r="B189" s="34"/>
      <c r="C189" s="35"/>
      <c r="D189" s="185" t="s">
        <v>126</v>
      </c>
      <c r="E189" s="35"/>
      <c r="F189" s="186" t="s">
        <v>386</v>
      </c>
      <c r="G189" s="35"/>
      <c r="H189" s="35"/>
      <c r="I189" s="187"/>
      <c r="J189" s="35"/>
      <c r="K189" s="35"/>
      <c r="L189" s="38"/>
      <c r="M189" s="188"/>
      <c r="N189" s="189"/>
      <c r="O189" s="63"/>
      <c r="P189" s="63"/>
      <c r="Q189" s="63"/>
      <c r="R189" s="63"/>
      <c r="S189" s="63"/>
      <c r="T189" s="64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6" t="s">
        <v>126</v>
      </c>
      <c r="AU189" s="16" t="s">
        <v>80</v>
      </c>
    </row>
    <row r="190" spans="1:65" s="2" customFormat="1" ht="16.5" customHeight="1">
      <c r="A190" s="33"/>
      <c r="B190" s="34"/>
      <c r="C190" s="172" t="s">
        <v>387</v>
      </c>
      <c r="D190" s="172" t="s">
        <v>119</v>
      </c>
      <c r="E190" s="173" t="s">
        <v>388</v>
      </c>
      <c r="F190" s="174" t="s">
        <v>389</v>
      </c>
      <c r="G190" s="175" t="s">
        <v>165</v>
      </c>
      <c r="H190" s="176">
        <v>5</v>
      </c>
      <c r="I190" s="177"/>
      <c r="J190" s="178">
        <f>ROUND(I190*H190,2)</f>
        <v>0</v>
      </c>
      <c r="K190" s="174" t="s">
        <v>123</v>
      </c>
      <c r="L190" s="38"/>
      <c r="M190" s="179" t="s">
        <v>19</v>
      </c>
      <c r="N190" s="180" t="s">
        <v>42</v>
      </c>
      <c r="O190" s="63"/>
      <c r="P190" s="181">
        <f>O190*H190</f>
        <v>0</v>
      </c>
      <c r="Q190" s="181">
        <v>1.2E-4</v>
      </c>
      <c r="R190" s="181">
        <f>Q190*H190</f>
        <v>6.0000000000000006E-4</v>
      </c>
      <c r="S190" s="181">
        <v>0</v>
      </c>
      <c r="T190" s="18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83" t="s">
        <v>256</v>
      </c>
      <c r="AT190" s="183" t="s">
        <v>119</v>
      </c>
      <c r="AU190" s="183" t="s">
        <v>80</v>
      </c>
      <c r="AY190" s="16" t="s">
        <v>111</v>
      </c>
      <c r="BE190" s="184">
        <f>IF(N190="základní",J190,0)</f>
        <v>0</v>
      </c>
      <c r="BF190" s="184">
        <f>IF(N190="snížená",J190,0)</f>
        <v>0</v>
      </c>
      <c r="BG190" s="184">
        <f>IF(N190="zákl. přenesená",J190,0)</f>
        <v>0</v>
      </c>
      <c r="BH190" s="184">
        <f>IF(N190="sníž. přenesená",J190,0)</f>
        <v>0</v>
      </c>
      <c r="BI190" s="184">
        <f>IF(N190="nulová",J190,0)</f>
        <v>0</v>
      </c>
      <c r="BJ190" s="16" t="s">
        <v>78</v>
      </c>
      <c r="BK190" s="184">
        <f>ROUND(I190*H190,2)</f>
        <v>0</v>
      </c>
      <c r="BL190" s="16" t="s">
        <v>256</v>
      </c>
      <c r="BM190" s="183" t="s">
        <v>390</v>
      </c>
    </row>
    <row r="191" spans="1:65" s="2" customFormat="1" ht="11.25">
      <c r="A191" s="33"/>
      <c r="B191" s="34"/>
      <c r="C191" s="35"/>
      <c r="D191" s="185" t="s">
        <v>126</v>
      </c>
      <c r="E191" s="35"/>
      <c r="F191" s="186" t="s">
        <v>391</v>
      </c>
      <c r="G191" s="35"/>
      <c r="H191" s="35"/>
      <c r="I191" s="187"/>
      <c r="J191" s="35"/>
      <c r="K191" s="35"/>
      <c r="L191" s="38"/>
      <c r="M191" s="188"/>
      <c r="N191" s="189"/>
      <c r="O191" s="63"/>
      <c r="P191" s="63"/>
      <c r="Q191" s="63"/>
      <c r="R191" s="63"/>
      <c r="S191" s="63"/>
      <c r="T191" s="64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6" t="s">
        <v>126</v>
      </c>
      <c r="AU191" s="16" t="s">
        <v>80</v>
      </c>
    </row>
    <row r="192" spans="1:65" s="2" customFormat="1" ht="24.2" customHeight="1">
      <c r="A192" s="33"/>
      <c r="B192" s="34"/>
      <c r="C192" s="172" t="s">
        <v>392</v>
      </c>
      <c r="D192" s="172" t="s">
        <v>119</v>
      </c>
      <c r="E192" s="173" t="s">
        <v>393</v>
      </c>
      <c r="F192" s="174" t="s">
        <v>394</v>
      </c>
      <c r="G192" s="175" t="s">
        <v>165</v>
      </c>
      <c r="H192" s="176">
        <v>168.03</v>
      </c>
      <c r="I192" s="177"/>
      <c r="J192" s="178">
        <f>ROUND(I192*H192,2)</f>
        <v>0</v>
      </c>
      <c r="K192" s="174" t="s">
        <v>123</v>
      </c>
      <c r="L192" s="38"/>
      <c r="M192" s="179" t="s">
        <v>19</v>
      </c>
      <c r="N192" s="180" t="s">
        <v>42</v>
      </c>
      <c r="O192" s="63"/>
      <c r="P192" s="181">
        <f>O192*H192</f>
        <v>0</v>
      </c>
      <c r="Q192" s="181">
        <v>1.1E-4</v>
      </c>
      <c r="R192" s="181">
        <f>Q192*H192</f>
        <v>1.8483300000000001E-2</v>
      </c>
      <c r="S192" s="181">
        <v>0</v>
      </c>
      <c r="T192" s="18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3" t="s">
        <v>256</v>
      </c>
      <c r="AT192" s="183" t="s">
        <v>119</v>
      </c>
      <c r="AU192" s="183" t="s">
        <v>80</v>
      </c>
      <c r="AY192" s="16" t="s">
        <v>111</v>
      </c>
      <c r="BE192" s="184">
        <f>IF(N192="základní",J192,0)</f>
        <v>0</v>
      </c>
      <c r="BF192" s="184">
        <f>IF(N192="snížená",J192,0)</f>
        <v>0</v>
      </c>
      <c r="BG192" s="184">
        <f>IF(N192="zákl. přenesená",J192,0)</f>
        <v>0</v>
      </c>
      <c r="BH192" s="184">
        <f>IF(N192="sníž. přenesená",J192,0)</f>
        <v>0</v>
      </c>
      <c r="BI192" s="184">
        <f>IF(N192="nulová",J192,0)</f>
        <v>0</v>
      </c>
      <c r="BJ192" s="16" t="s">
        <v>78</v>
      </c>
      <c r="BK192" s="184">
        <f>ROUND(I192*H192,2)</f>
        <v>0</v>
      </c>
      <c r="BL192" s="16" t="s">
        <v>256</v>
      </c>
      <c r="BM192" s="183" t="s">
        <v>395</v>
      </c>
    </row>
    <row r="193" spans="1:65" s="2" customFormat="1" ht="11.25">
      <c r="A193" s="33"/>
      <c r="B193" s="34"/>
      <c r="C193" s="35"/>
      <c r="D193" s="185" t="s">
        <v>126</v>
      </c>
      <c r="E193" s="35"/>
      <c r="F193" s="186" t="s">
        <v>396</v>
      </c>
      <c r="G193" s="35"/>
      <c r="H193" s="35"/>
      <c r="I193" s="187"/>
      <c r="J193" s="35"/>
      <c r="K193" s="35"/>
      <c r="L193" s="38"/>
      <c r="M193" s="188"/>
      <c r="N193" s="189"/>
      <c r="O193" s="63"/>
      <c r="P193" s="63"/>
      <c r="Q193" s="63"/>
      <c r="R193" s="63"/>
      <c r="S193" s="63"/>
      <c r="T193" s="64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6" t="s">
        <v>126</v>
      </c>
      <c r="AU193" s="16" t="s">
        <v>80</v>
      </c>
    </row>
    <row r="194" spans="1:65" s="2" customFormat="1" ht="24.2" customHeight="1">
      <c r="A194" s="33"/>
      <c r="B194" s="34"/>
      <c r="C194" s="172" t="s">
        <v>397</v>
      </c>
      <c r="D194" s="172" t="s">
        <v>119</v>
      </c>
      <c r="E194" s="173" t="s">
        <v>398</v>
      </c>
      <c r="F194" s="174" t="s">
        <v>399</v>
      </c>
      <c r="G194" s="175" t="s">
        <v>165</v>
      </c>
      <c r="H194" s="176">
        <v>294.89</v>
      </c>
      <c r="I194" s="177"/>
      <c r="J194" s="178">
        <f>ROUND(I194*H194,2)</f>
        <v>0</v>
      </c>
      <c r="K194" s="174" t="s">
        <v>123</v>
      </c>
      <c r="L194" s="38"/>
      <c r="M194" s="179" t="s">
        <v>19</v>
      </c>
      <c r="N194" s="180" t="s">
        <v>42</v>
      </c>
      <c r="O194" s="63"/>
      <c r="P194" s="181">
        <f>O194*H194</f>
        <v>0</v>
      </c>
      <c r="Q194" s="181">
        <v>1.2E-4</v>
      </c>
      <c r="R194" s="181">
        <f>Q194*H194</f>
        <v>3.5386799999999996E-2</v>
      </c>
      <c r="S194" s="181">
        <v>0</v>
      </c>
      <c r="T194" s="18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83" t="s">
        <v>256</v>
      </c>
      <c r="AT194" s="183" t="s">
        <v>119</v>
      </c>
      <c r="AU194" s="183" t="s">
        <v>80</v>
      </c>
      <c r="AY194" s="16" t="s">
        <v>111</v>
      </c>
      <c r="BE194" s="184">
        <f>IF(N194="základní",J194,0)</f>
        <v>0</v>
      </c>
      <c r="BF194" s="184">
        <f>IF(N194="snížená",J194,0)</f>
        <v>0</v>
      </c>
      <c r="BG194" s="184">
        <f>IF(N194="zákl. přenesená",J194,0)</f>
        <v>0</v>
      </c>
      <c r="BH194" s="184">
        <f>IF(N194="sníž. přenesená",J194,0)</f>
        <v>0</v>
      </c>
      <c r="BI194" s="184">
        <f>IF(N194="nulová",J194,0)</f>
        <v>0</v>
      </c>
      <c r="BJ194" s="16" t="s">
        <v>78</v>
      </c>
      <c r="BK194" s="184">
        <f>ROUND(I194*H194,2)</f>
        <v>0</v>
      </c>
      <c r="BL194" s="16" t="s">
        <v>256</v>
      </c>
      <c r="BM194" s="183" t="s">
        <v>400</v>
      </c>
    </row>
    <row r="195" spans="1:65" s="2" customFormat="1" ht="11.25">
      <c r="A195" s="33"/>
      <c r="B195" s="34"/>
      <c r="C195" s="35"/>
      <c r="D195" s="185" t="s">
        <v>126</v>
      </c>
      <c r="E195" s="35"/>
      <c r="F195" s="186" t="s">
        <v>401</v>
      </c>
      <c r="G195" s="35"/>
      <c r="H195" s="35"/>
      <c r="I195" s="187"/>
      <c r="J195" s="35"/>
      <c r="K195" s="35"/>
      <c r="L195" s="38"/>
      <c r="M195" s="188"/>
      <c r="N195" s="189"/>
      <c r="O195" s="63"/>
      <c r="P195" s="63"/>
      <c r="Q195" s="63"/>
      <c r="R195" s="63"/>
      <c r="S195" s="63"/>
      <c r="T195" s="64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6" t="s">
        <v>126</v>
      </c>
      <c r="AU195" s="16" t="s">
        <v>80</v>
      </c>
    </row>
    <row r="196" spans="1:65" s="2" customFormat="1" ht="24.2" customHeight="1">
      <c r="A196" s="33"/>
      <c r="B196" s="34"/>
      <c r="C196" s="172" t="s">
        <v>402</v>
      </c>
      <c r="D196" s="172" t="s">
        <v>119</v>
      </c>
      <c r="E196" s="173" t="s">
        <v>403</v>
      </c>
      <c r="F196" s="174" t="s">
        <v>404</v>
      </c>
      <c r="G196" s="175" t="s">
        <v>165</v>
      </c>
      <c r="H196" s="176">
        <v>2.8</v>
      </c>
      <c r="I196" s="177"/>
      <c r="J196" s="178">
        <f>ROUND(I196*H196,2)</f>
        <v>0</v>
      </c>
      <c r="K196" s="174" t="s">
        <v>123</v>
      </c>
      <c r="L196" s="38"/>
      <c r="M196" s="179" t="s">
        <v>19</v>
      </c>
      <c r="N196" s="180" t="s">
        <v>42</v>
      </c>
      <c r="O196" s="63"/>
      <c r="P196" s="181">
        <f>O196*H196</f>
        <v>0</v>
      </c>
      <c r="Q196" s="181">
        <v>1.4999999999999999E-4</v>
      </c>
      <c r="R196" s="181">
        <f>Q196*H196</f>
        <v>4.1999999999999996E-4</v>
      </c>
      <c r="S196" s="181">
        <v>0</v>
      </c>
      <c r="T196" s="18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3" t="s">
        <v>256</v>
      </c>
      <c r="AT196" s="183" t="s">
        <v>119</v>
      </c>
      <c r="AU196" s="183" t="s">
        <v>80</v>
      </c>
      <c r="AY196" s="16" t="s">
        <v>111</v>
      </c>
      <c r="BE196" s="184">
        <f>IF(N196="základní",J196,0)</f>
        <v>0</v>
      </c>
      <c r="BF196" s="184">
        <f>IF(N196="snížená",J196,0)</f>
        <v>0</v>
      </c>
      <c r="BG196" s="184">
        <f>IF(N196="zákl. přenesená",J196,0)</f>
        <v>0</v>
      </c>
      <c r="BH196" s="184">
        <f>IF(N196="sníž. přenesená",J196,0)</f>
        <v>0</v>
      </c>
      <c r="BI196" s="184">
        <f>IF(N196="nulová",J196,0)</f>
        <v>0</v>
      </c>
      <c r="BJ196" s="16" t="s">
        <v>78</v>
      </c>
      <c r="BK196" s="184">
        <f>ROUND(I196*H196,2)</f>
        <v>0</v>
      </c>
      <c r="BL196" s="16" t="s">
        <v>256</v>
      </c>
      <c r="BM196" s="183" t="s">
        <v>405</v>
      </c>
    </row>
    <row r="197" spans="1:65" s="2" customFormat="1" ht="11.25">
      <c r="A197" s="33"/>
      <c r="B197" s="34"/>
      <c r="C197" s="35"/>
      <c r="D197" s="185" t="s">
        <v>126</v>
      </c>
      <c r="E197" s="35"/>
      <c r="F197" s="186" t="s">
        <v>406</v>
      </c>
      <c r="G197" s="35"/>
      <c r="H197" s="35"/>
      <c r="I197" s="187"/>
      <c r="J197" s="35"/>
      <c r="K197" s="35"/>
      <c r="L197" s="38"/>
      <c r="M197" s="188"/>
      <c r="N197" s="189"/>
      <c r="O197" s="63"/>
      <c r="P197" s="63"/>
      <c r="Q197" s="63"/>
      <c r="R197" s="63"/>
      <c r="S197" s="63"/>
      <c r="T197" s="64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6" t="s">
        <v>126</v>
      </c>
      <c r="AU197" s="16" t="s">
        <v>80</v>
      </c>
    </row>
    <row r="198" spans="1:65" s="2" customFormat="1" ht="24.2" customHeight="1">
      <c r="A198" s="33"/>
      <c r="B198" s="34"/>
      <c r="C198" s="172" t="s">
        <v>407</v>
      </c>
      <c r="D198" s="172" t="s">
        <v>119</v>
      </c>
      <c r="E198" s="173" t="s">
        <v>408</v>
      </c>
      <c r="F198" s="174" t="s">
        <v>409</v>
      </c>
      <c r="G198" s="175" t="s">
        <v>165</v>
      </c>
      <c r="H198" s="176">
        <v>20</v>
      </c>
      <c r="I198" s="177"/>
      <c r="J198" s="178">
        <f>ROUND(I198*H198,2)</f>
        <v>0</v>
      </c>
      <c r="K198" s="174" t="s">
        <v>123</v>
      </c>
      <c r="L198" s="38"/>
      <c r="M198" s="179" t="s">
        <v>19</v>
      </c>
      <c r="N198" s="180" t="s">
        <v>42</v>
      </c>
      <c r="O198" s="63"/>
      <c r="P198" s="181">
        <f>O198*H198</f>
        <v>0</v>
      </c>
      <c r="Q198" s="181">
        <v>2.3000000000000001E-4</v>
      </c>
      <c r="R198" s="181">
        <f>Q198*H198</f>
        <v>4.5999999999999999E-3</v>
      </c>
      <c r="S198" s="181">
        <v>0</v>
      </c>
      <c r="T198" s="18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3" t="s">
        <v>256</v>
      </c>
      <c r="AT198" s="183" t="s">
        <v>119</v>
      </c>
      <c r="AU198" s="183" t="s">
        <v>80</v>
      </c>
      <c r="AY198" s="16" t="s">
        <v>111</v>
      </c>
      <c r="BE198" s="184">
        <f>IF(N198="základní",J198,0)</f>
        <v>0</v>
      </c>
      <c r="BF198" s="184">
        <f>IF(N198="snížená",J198,0)</f>
        <v>0</v>
      </c>
      <c r="BG198" s="184">
        <f>IF(N198="zákl. přenesená",J198,0)</f>
        <v>0</v>
      </c>
      <c r="BH198" s="184">
        <f>IF(N198="sníž. přenesená",J198,0)</f>
        <v>0</v>
      </c>
      <c r="BI198" s="184">
        <f>IF(N198="nulová",J198,0)</f>
        <v>0</v>
      </c>
      <c r="BJ198" s="16" t="s">
        <v>78</v>
      </c>
      <c r="BK198" s="184">
        <f>ROUND(I198*H198,2)</f>
        <v>0</v>
      </c>
      <c r="BL198" s="16" t="s">
        <v>256</v>
      </c>
      <c r="BM198" s="183" t="s">
        <v>410</v>
      </c>
    </row>
    <row r="199" spans="1:65" s="2" customFormat="1" ht="11.25">
      <c r="A199" s="33"/>
      <c r="B199" s="34"/>
      <c r="C199" s="35"/>
      <c r="D199" s="185" t="s">
        <v>126</v>
      </c>
      <c r="E199" s="35"/>
      <c r="F199" s="186" t="s">
        <v>411</v>
      </c>
      <c r="G199" s="35"/>
      <c r="H199" s="35"/>
      <c r="I199" s="187"/>
      <c r="J199" s="35"/>
      <c r="K199" s="35"/>
      <c r="L199" s="38"/>
      <c r="M199" s="188"/>
      <c r="N199" s="189"/>
      <c r="O199" s="63"/>
      <c r="P199" s="63"/>
      <c r="Q199" s="63"/>
      <c r="R199" s="63"/>
      <c r="S199" s="63"/>
      <c r="T199" s="64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6" t="s">
        <v>126</v>
      </c>
      <c r="AU199" s="16" t="s">
        <v>80</v>
      </c>
    </row>
    <row r="200" spans="1:65" s="2" customFormat="1" ht="24.2" customHeight="1">
      <c r="A200" s="33"/>
      <c r="B200" s="34"/>
      <c r="C200" s="172" t="s">
        <v>412</v>
      </c>
      <c r="D200" s="172" t="s">
        <v>119</v>
      </c>
      <c r="E200" s="173" t="s">
        <v>413</v>
      </c>
      <c r="F200" s="174" t="s">
        <v>414</v>
      </c>
      <c r="G200" s="175" t="s">
        <v>165</v>
      </c>
      <c r="H200" s="176">
        <v>168.03</v>
      </c>
      <c r="I200" s="177"/>
      <c r="J200" s="178">
        <f>ROUND(I200*H200,2)</f>
        <v>0</v>
      </c>
      <c r="K200" s="174" t="s">
        <v>123</v>
      </c>
      <c r="L200" s="38"/>
      <c r="M200" s="179" t="s">
        <v>19</v>
      </c>
      <c r="N200" s="180" t="s">
        <v>42</v>
      </c>
      <c r="O200" s="63"/>
      <c r="P200" s="181">
        <f>O200*H200</f>
        <v>0</v>
      </c>
      <c r="Q200" s="181">
        <v>3.6000000000000002E-4</v>
      </c>
      <c r="R200" s="181">
        <f>Q200*H200</f>
        <v>6.0490800000000004E-2</v>
      </c>
      <c r="S200" s="181">
        <v>0</v>
      </c>
      <c r="T200" s="18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3" t="s">
        <v>256</v>
      </c>
      <c r="AT200" s="183" t="s">
        <v>119</v>
      </c>
      <c r="AU200" s="183" t="s">
        <v>80</v>
      </c>
      <c r="AY200" s="16" t="s">
        <v>111</v>
      </c>
      <c r="BE200" s="184">
        <f>IF(N200="základní",J200,0)</f>
        <v>0</v>
      </c>
      <c r="BF200" s="184">
        <f>IF(N200="snížená",J200,0)</f>
        <v>0</v>
      </c>
      <c r="BG200" s="184">
        <f>IF(N200="zákl. přenesená",J200,0)</f>
        <v>0</v>
      </c>
      <c r="BH200" s="184">
        <f>IF(N200="sníž. přenesená",J200,0)</f>
        <v>0</v>
      </c>
      <c r="BI200" s="184">
        <f>IF(N200="nulová",J200,0)</f>
        <v>0</v>
      </c>
      <c r="BJ200" s="16" t="s">
        <v>78</v>
      </c>
      <c r="BK200" s="184">
        <f>ROUND(I200*H200,2)</f>
        <v>0</v>
      </c>
      <c r="BL200" s="16" t="s">
        <v>256</v>
      </c>
      <c r="BM200" s="183" t="s">
        <v>415</v>
      </c>
    </row>
    <row r="201" spans="1:65" s="2" customFormat="1" ht="11.25">
      <c r="A201" s="33"/>
      <c r="B201" s="34"/>
      <c r="C201" s="35"/>
      <c r="D201" s="185" t="s">
        <v>126</v>
      </c>
      <c r="E201" s="35"/>
      <c r="F201" s="186" t="s">
        <v>416</v>
      </c>
      <c r="G201" s="35"/>
      <c r="H201" s="35"/>
      <c r="I201" s="187"/>
      <c r="J201" s="35"/>
      <c r="K201" s="35"/>
      <c r="L201" s="38"/>
      <c r="M201" s="188"/>
      <c r="N201" s="189"/>
      <c r="O201" s="63"/>
      <c r="P201" s="63"/>
      <c r="Q201" s="63"/>
      <c r="R201" s="63"/>
      <c r="S201" s="63"/>
      <c r="T201" s="64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6" t="s">
        <v>126</v>
      </c>
      <c r="AU201" s="16" t="s">
        <v>80</v>
      </c>
    </row>
    <row r="202" spans="1:65" s="2" customFormat="1" ht="24.2" customHeight="1">
      <c r="A202" s="33"/>
      <c r="B202" s="34"/>
      <c r="C202" s="172" t="s">
        <v>417</v>
      </c>
      <c r="D202" s="172" t="s">
        <v>119</v>
      </c>
      <c r="E202" s="173" t="s">
        <v>418</v>
      </c>
      <c r="F202" s="174" t="s">
        <v>419</v>
      </c>
      <c r="G202" s="175" t="s">
        <v>165</v>
      </c>
      <c r="H202" s="176">
        <v>294.89</v>
      </c>
      <c r="I202" s="177"/>
      <c r="J202" s="178">
        <f>ROUND(I202*H202,2)</f>
        <v>0</v>
      </c>
      <c r="K202" s="174" t="s">
        <v>123</v>
      </c>
      <c r="L202" s="38"/>
      <c r="M202" s="179" t="s">
        <v>19</v>
      </c>
      <c r="N202" s="180" t="s">
        <v>42</v>
      </c>
      <c r="O202" s="63"/>
      <c r="P202" s="181">
        <f>O202*H202</f>
        <v>0</v>
      </c>
      <c r="Q202" s="181">
        <v>4.2000000000000002E-4</v>
      </c>
      <c r="R202" s="181">
        <f>Q202*H202</f>
        <v>0.1238538</v>
      </c>
      <c r="S202" s="181">
        <v>0</v>
      </c>
      <c r="T202" s="18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83" t="s">
        <v>256</v>
      </c>
      <c r="AT202" s="183" t="s">
        <v>119</v>
      </c>
      <c r="AU202" s="183" t="s">
        <v>80</v>
      </c>
      <c r="AY202" s="16" t="s">
        <v>111</v>
      </c>
      <c r="BE202" s="184">
        <f>IF(N202="základní",J202,0)</f>
        <v>0</v>
      </c>
      <c r="BF202" s="184">
        <f>IF(N202="snížená",J202,0)</f>
        <v>0</v>
      </c>
      <c r="BG202" s="184">
        <f>IF(N202="zákl. přenesená",J202,0)</f>
        <v>0</v>
      </c>
      <c r="BH202" s="184">
        <f>IF(N202="sníž. přenesená",J202,0)</f>
        <v>0</v>
      </c>
      <c r="BI202" s="184">
        <f>IF(N202="nulová",J202,0)</f>
        <v>0</v>
      </c>
      <c r="BJ202" s="16" t="s">
        <v>78</v>
      </c>
      <c r="BK202" s="184">
        <f>ROUND(I202*H202,2)</f>
        <v>0</v>
      </c>
      <c r="BL202" s="16" t="s">
        <v>256</v>
      </c>
      <c r="BM202" s="183" t="s">
        <v>420</v>
      </c>
    </row>
    <row r="203" spans="1:65" s="2" customFormat="1" ht="11.25">
      <c r="A203" s="33"/>
      <c r="B203" s="34"/>
      <c r="C203" s="35"/>
      <c r="D203" s="185" t="s">
        <v>126</v>
      </c>
      <c r="E203" s="35"/>
      <c r="F203" s="186" t="s">
        <v>421</v>
      </c>
      <c r="G203" s="35"/>
      <c r="H203" s="35"/>
      <c r="I203" s="187"/>
      <c r="J203" s="35"/>
      <c r="K203" s="35"/>
      <c r="L203" s="38"/>
      <c r="M203" s="188"/>
      <c r="N203" s="189"/>
      <c r="O203" s="63"/>
      <c r="P203" s="63"/>
      <c r="Q203" s="63"/>
      <c r="R203" s="63"/>
      <c r="S203" s="63"/>
      <c r="T203" s="64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6" t="s">
        <v>126</v>
      </c>
      <c r="AU203" s="16" t="s">
        <v>80</v>
      </c>
    </row>
    <row r="204" spans="1:65" s="2" customFormat="1" ht="24.2" customHeight="1">
      <c r="A204" s="33"/>
      <c r="B204" s="34"/>
      <c r="C204" s="172" t="s">
        <v>422</v>
      </c>
      <c r="D204" s="172" t="s">
        <v>119</v>
      </c>
      <c r="E204" s="173" t="s">
        <v>423</v>
      </c>
      <c r="F204" s="174" t="s">
        <v>424</v>
      </c>
      <c r="G204" s="175" t="s">
        <v>165</v>
      </c>
      <c r="H204" s="176">
        <v>2.8</v>
      </c>
      <c r="I204" s="177"/>
      <c r="J204" s="178">
        <f>ROUND(I204*H204,2)</f>
        <v>0</v>
      </c>
      <c r="K204" s="174" t="s">
        <v>123</v>
      </c>
      <c r="L204" s="38"/>
      <c r="M204" s="179" t="s">
        <v>19</v>
      </c>
      <c r="N204" s="180" t="s">
        <v>42</v>
      </c>
      <c r="O204" s="63"/>
      <c r="P204" s="181">
        <f>O204*H204</f>
        <v>0</v>
      </c>
      <c r="Q204" s="181">
        <v>5.1999999999999995E-4</v>
      </c>
      <c r="R204" s="181">
        <f>Q204*H204</f>
        <v>1.4559999999999998E-3</v>
      </c>
      <c r="S204" s="181">
        <v>0</v>
      </c>
      <c r="T204" s="18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83" t="s">
        <v>256</v>
      </c>
      <c r="AT204" s="183" t="s">
        <v>119</v>
      </c>
      <c r="AU204" s="183" t="s">
        <v>80</v>
      </c>
      <c r="AY204" s="16" t="s">
        <v>111</v>
      </c>
      <c r="BE204" s="184">
        <f>IF(N204="základní",J204,0)</f>
        <v>0</v>
      </c>
      <c r="BF204" s="184">
        <f>IF(N204="snížená",J204,0)</f>
        <v>0</v>
      </c>
      <c r="BG204" s="184">
        <f>IF(N204="zákl. přenesená",J204,0)</f>
        <v>0</v>
      </c>
      <c r="BH204" s="184">
        <f>IF(N204="sníž. přenesená",J204,0)</f>
        <v>0</v>
      </c>
      <c r="BI204" s="184">
        <f>IF(N204="nulová",J204,0)</f>
        <v>0</v>
      </c>
      <c r="BJ204" s="16" t="s">
        <v>78</v>
      </c>
      <c r="BK204" s="184">
        <f>ROUND(I204*H204,2)</f>
        <v>0</v>
      </c>
      <c r="BL204" s="16" t="s">
        <v>256</v>
      </c>
      <c r="BM204" s="183" t="s">
        <v>425</v>
      </c>
    </row>
    <row r="205" spans="1:65" s="2" customFormat="1" ht="11.25">
      <c r="A205" s="33"/>
      <c r="B205" s="34"/>
      <c r="C205" s="35"/>
      <c r="D205" s="185" t="s">
        <v>126</v>
      </c>
      <c r="E205" s="35"/>
      <c r="F205" s="186" t="s">
        <v>426</v>
      </c>
      <c r="G205" s="35"/>
      <c r="H205" s="35"/>
      <c r="I205" s="187"/>
      <c r="J205" s="35"/>
      <c r="K205" s="35"/>
      <c r="L205" s="38"/>
      <c r="M205" s="188"/>
      <c r="N205" s="189"/>
      <c r="O205" s="63"/>
      <c r="P205" s="63"/>
      <c r="Q205" s="63"/>
      <c r="R205" s="63"/>
      <c r="S205" s="63"/>
      <c r="T205" s="64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6" t="s">
        <v>126</v>
      </c>
      <c r="AU205" s="16" t="s">
        <v>80</v>
      </c>
    </row>
    <row r="206" spans="1:65" s="12" customFormat="1" ht="25.9" customHeight="1">
      <c r="B206" s="156"/>
      <c r="C206" s="157"/>
      <c r="D206" s="158" t="s">
        <v>70</v>
      </c>
      <c r="E206" s="159" t="s">
        <v>427</v>
      </c>
      <c r="F206" s="159" t="s">
        <v>428</v>
      </c>
      <c r="G206" s="157"/>
      <c r="H206" s="157"/>
      <c r="I206" s="160"/>
      <c r="J206" s="161">
        <f>BK206</f>
        <v>0</v>
      </c>
      <c r="K206" s="157"/>
      <c r="L206" s="162"/>
      <c r="M206" s="163"/>
      <c r="N206" s="164"/>
      <c r="O206" s="164"/>
      <c r="P206" s="165">
        <f>SUM(P207:P208)</f>
        <v>0</v>
      </c>
      <c r="Q206" s="164"/>
      <c r="R206" s="165">
        <f>SUM(R207:R208)</f>
        <v>0</v>
      </c>
      <c r="S206" s="164"/>
      <c r="T206" s="166">
        <f>SUM(T207:T208)</f>
        <v>0</v>
      </c>
      <c r="AR206" s="167" t="s">
        <v>142</v>
      </c>
      <c r="AT206" s="168" t="s">
        <v>70</v>
      </c>
      <c r="AU206" s="168" t="s">
        <v>71</v>
      </c>
      <c r="AY206" s="167" t="s">
        <v>111</v>
      </c>
      <c r="BK206" s="169">
        <f>SUM(BK207:BK208)</f>
        <v>0</v>
      </c>
    </row>
    <row r="207" spans="1:65" s="2" customFormat="1" ht="24.2" customHeight="1">
      <c r="A207" s="33"/>
      <c r="B207" s="34"/>
      <c r="C207" s="172" t="s">
        <v>227</v>
      </c>
      <c r="D207" s="172" t="s">
        <v>119</v>
      </c>
      <c r="E207" s="173" t="s">
        <v>429</v>
      </c>
      <c r="F207" s="174" t="s">
        <v>430</v>
      </c>
      <c r="G207" s="175" t="s">
        <v>431</v>
      </c>
      <c r="H207" s="176">
        <v>10</v>
      </c>
      <c r="I207" s="177"/>
      <c r="J207" s="178">
        <f>ROUND(I207*H207,2)</f>
        <v>0</v>
      </c>
      <c r="K207" s="174" t="s">
        <v>123</v>
      </c>
      <c r="L207" s="38"/>
      <c r="M207" s="179" t="s">
        <v>19</v>
      </c>
      <c r="N207" s="180" t="s">
        <v>42</v>
      </c>
      <c r="O207" s="63"/>
      <c r="P207" s="181">
        <f>O207*H207</f>
        <v>0</v>
      </c>
      <c r="Q207" s="181">
        <v>0</v>
      </c>
      <c r="R207" s="181">
        <f>Q207*H207</f>
        <v>0</v>
      </c>
      <c r="S207" s="181">
        <v>0</v>
      </c>
      <c r="T207" s="18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83" t="s">
        <v>432</v>
      </c>
      <c r="AT207" s="183" t="s">
        <v>119</v>
      </c>
      <c r="AU207" s="183" t="s">
        <v>78</v>
      </c>
      <c r="AY207" s="16" t="s">
        <v>111</v>
      </c>
      <c r="BE207" s="184">
        <f>IF(N207="základní",J207,0)</f>
        <v>0</v>
      </c>
      <c r="BF207" s="184">
        <f>IF(N207="snížená",J207,0)</f>
        <v>0</v>
      </c>
      <c r="BG207" s="184">
        <f>IF(N207="zákl. přenesená",J207,0)</f>
        <v>0</v>
      </c>
      <c r="BH207" s="184">
        <f>IF(N207="sníž. přenesená",J207,0)</f>
        <v>0</v>
      </c>
      <c r="BI207" s="184">
        <f>IF(N207="nulová",J207,0)</f>
        <v>0</v>
      </c>
      <c r="BJ207" s="16" t="s">
        <v>78</v>
      </c>
      <c r="BK207" s="184">
        <f>ROUND(I207*H207,2)</f>
        <v>0</v>
      </c>
      <c r="BL207" s="16" t="s">
        <v>432</v>
      </c>
      <c r="BM207" s="183" t="s">
        <v>433</v>
      </c>
    </row>
    <row r="208" spans="1:65" s="2" customFormat="1" ht="11.25">
      <c r="A208" s="33"/>
      <c r="B208" s="34"/>
      <c r="C208" s="35"/>
      <c r="D208" s="185" t="s">
        <v>126</v>
      </c>
      <c r="E208" s="35"/>
      <c r="F208" s="186" t="s">
        <v>434</v>
      </c>
      <c r="G208" s="35"/>
      <c r="H208" s="35"/>
      <c r="I208" s="187"/>
      <c r="J208" s="35"/>
      <c r="K208" s="35"/>
      <c r="L208" s="38"/>
      <c r="M208" s="190"/>
      <c r="N208" s="191"/>
      <c r="O208" s="192"/>
      <c r="P208" s="192"/>
      <c r="Q208" s="192"/>
      <c r="R208" s="192"/>
      <c r="S208" s="192"/>
      <c r="T208" s="19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6" t="s">
        <v>126</v>
      </c>
      <c r="AU208" s="16" t="s">
        <v>78</v>
      </c>
    </row>
    <row r="209" spans="1:31" s="2" customFormat="1" ht="6.95" customHeight="1">
      <c r="A209" s="33"/>
      <c r="B209" s="46"/>
      <c r="C209" s="47"/>
      <c r="D209" s="47"/>
      <c r="E209" s="47"/>
      <c r="F209" s="47"/>
      <c r="G209" s="47"/>
      <c r="H209" s="47"/>
      <c r="I209" s="47"/>
      <c r="J209" s="47"/>
      <c r="K209" s="47"/>
      <c r="L209" s="38"/>
      <c r="M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</row>
  </sheetData>
  <sheetProtection algorithmName="SHA-512" hashValue="iggBjoWD+dmCPUnlso6GBY4Pm3cLzMlN5PidX6zsdnNx7VrBRgBdQepdEtTibaqmzBlDvsXJZ7L4VgonduDH2w==" saltValue="aC8rWrjXuGkZosssWVpVc1421reTAm7VBquei5/vUU4ba2aaiA9StSge0bmToqThYGnYcigqFP367unR9tFj1g==" spinCount="100000" sheet="1" objects="1" scenarios="1" formatColumns="0" formatRows="0" autoFilter="0"/>
  <autoFilter ref="C89:K208" xr:uid="{00000000-0009-0000-0000-000002000000}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hyperlinks>
    <hyperlink ref="F94" r:id="rId1" xr:uid="{00000000-0004-0000-0200-000000000000}"/>
    <hyperlink ref="F96" r:id="rId2" xr:uid="{00000000-0004-0000-0200-000001000000}"/>
    <hyperlink ref="F99" r:id="rId3" xr:uid="{00000000-0004-0000-0200-000002000000}"/>
    <hyperlink ref="F101" r:id="rId4" xr:uid="{00000000-0004-0000-0200-000003000000}"/>
    <hyperlink ref="F104" r:id="rId5" xr:uid="{00000000-0004-0000-0200-000004000000}"/>
    <hyperlink ref="F109" r:id="rId6" xr:uid="{00000000-0004-0000-0200-000005000000}"/>
    <hyperlink ref="F111" r:id="rId7" xr:uid="{00000000-0004-0000-0200-000006000000}"/>
    <hyperlink ref="F114" r:id="rId8" xr:uid="{00000000-0004-0000-0200-000007000000}"/>
    <hyperlink ref="F117" r:id="rId9" xr:uid="{00000000-0004-0000-0200-000008000000}"/>
    <hyperlink ref="F121" r:id="rId10" xr:uid="{00000000-0004-0000-0200-000009000000}"/>
    <hyperlink ref="F124" r:id="rId11" xr:uid="{00000000-0004-0000-0200-00000A000000}"/>
    <hyperlink ref="F127" r:id="rId12" xr:uid="{00000000-0004-0000-0200-00000B000000}"/>
    <hyperlink ref="F129" r:id="rId13" xr:uid="{00000000-0004-0000-0200-00000C000000}"/>
    <hyperlink ref="F131" r:id="rId14" xr:uid="{00000000-0004-0000-0200-00000D000000}"/>
    <hyperlink ref="F134" r:id="rId15" xr:uid="{00000000-0004-0000-0200-00000E000000}"/>
    <hyperlink ref="F136" r:id="rId16" xr:uid="{00000000-0004-0000-0200-00000F000000}"/>
    <hyperlink ref="F138" r:id="rId17" xr:uid="{00000000-0004-0000-0200-000010000000}"/>
    <hyperlink ref="F141" r:id="rId18" xr:uid="{00000000-0004-0000-0200-000011000000}"/>
    <hyperlink ref="F144" r:id="rId19" xr:uid="{00000000-0004-0000-0200-000012000000}"/>
    <hyperlink ref="F148" r:id="rId20" xr:uid="{00000000-0004-0000-0200-000013000000}"/>
    <hyperlink ref="F150" r:id="rId21" xr:uid="{00000000-0004-0000-0200-000014000000}"/>
    <hyperlink ref="F152" r:id="rId22" xr:uid="{00000000-0004-0000-0200-000015000000}"/>
    <hyperlink ref="F154" r:id="rId23" xr:uid="{00000000-0004-0000-0200-000016000000}"/>
    <hyperlink ref="F157" r:id="rId24" xr:uid="{00000000-0004-0000-0200-000017000000}"/>
    <hyperlink ref="F159" r:id="rId25" xr:uid="{00000000-0004-0000-0200-000018000000}"/>
    <hyperlink ref="F162" r:id="rId26" xr:uid="{00000000-0004-0000-0200-000019000000}"/>
    <hyperlink ref="F168" r:id="rId27" xr:uid="{00000000-0004-0000-0200-00001A000000}"/>
    <hyperlink ref="F170" r:id="rId28" xr:uid="{00000000-0004-0000-0200-00001B000000}"/>
    <hyperlink ref="F173" r:id="rId29" xr:uid="{00000000-0004-0000-0200-00001C000000}"/>
    <hyperlink ref="F176" r:id="rId30" xr:uid="{00000000-0004-0000-0200-00001D000000}"/>
    <hyperlink ref="F178" r:id="rId31" xr:uid="{00000000-0004-0000-0200-00001E000000}"/>
    <hyperlink ref="F180" r:id="rId32" xr:uid="{00000000-0004-0000-0200-00001F000000}"/>
    <hyperlink ref="F185" r:id="rId33" xr:uid="{00000000-0004-0000-0200-000020000000}"/>
    <hyperlink ref="F187" r:id="rId34" xr:uid="{00000000-0004-0000-0200-000021000000}"/>
    <hyperlink ref="F189" r:id="rId35" xr:uid="{00000000-0004-0000-0200-000022000000}"/>
    <hyperlink ref="F191" r:id="rId36" xr:uid="{00000000-0004-0000-0200-000023000000}"/>
    <hyperlink ref="F193" r:id="rId37" xr:uid="{00000000-0004-0000-0200-000024000000}"/>
    <hyperlink ref="F195" r:id="rId38" xr:uid="{00000000-0004-0000-0200-000025000000}"/>
    <hyperlink ref="F197" r:id="rId39" xr:uid="{00000000-0004-0000-0200-000026000000}"/>
    <hyperlink ref="F199" r:id="rId40" xr:uid="{00000000-0004-0000-0200-000027000000}"/>
    <hyperlink ref="F201" r:id="rId41" xr:uid="{00000000-0004-0000-0200-000028000000}"/>
    <hyperlink ref="F203" r:id="rId42" xr:uid="{00000000-0004-0000-0200-000029000000}"/>
    <hyperlink ref="F205" r:id="rId43" xr:uid="{00000000-0004-0000-0200-00002A000000}"/>
    <hyperlink ref="F208" r:id="rId44" xr:uid="{00000000-0004-0000-0200-00002B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06" customWidth="1"/>
    <col min="2" max="2" width="1.6640625" style="206" customWidth="1"/>
    <col min="3" max="4" width="5" style="206" customWidth="1"/>
    <col min="5" max="5" width="11.6640625" style="206" customWidth="1"/>
    <col min="6" max="6" width="9.1640625" style="206" customWidth="1"/>
    <col min="7" max="7" width="5" style="206" customWidth="1"/>
    <col min="8" max="8" width="77.83203125" style="206" customWidth="1"/>
    <col min="9" max="10" width="20" style="206" customWidth="1"/>
    <col min="11" max="11" width="1.6640625" style="206" customWidth="1"/>
  </cols>
  <sheetData>
    <row r="1" spans="2:11" s="1" customFormat="1" ht="37.5" customHeight="1"/>
    <row r="2" spans="2:11" s="1" customFormat="1" ht="7.5" customHeight="1">
      <c r="B2" s="207"/>
      <c r="C2" s="208"/>
      <c r="D2" s="208"/>
      <c r="E2" s="208"/>
      <c r="F2" s="208"/>
      <c r="G2" s="208"/>
      <c r="H2" s="208"/>
      <c r="I2" s="208"/>
      <c r="J2" s="208"/>
      <c r="K2" s="209"/>
    </row>
    <row r="3" spans="2:11" s="14" customFormat="1" ht="45" customHeight="1">
      <c r="B3" s="210"/>
      <c r="C3" s="338" t="s">
        <v>435</v>
      </c>
      <c r="D3" s="338"/>
      <c r="E3" s="338"/>
      <c r="F3" s="338"/>
      <c r="G3" s="338"/>
      <c r="H3" s="338"/>
      <c r="I3" s="338"/>
      <c r="J3" s="338"/>
      <c r="K3" s="211"/>
    </row>
    <row r="4" spans="2:11" s="1" customFormat="1" ht="25.5" customHeight="1">
      <c r="B4" s="212"/>
      <c r="C4" s="343" t="s">
        <v>436</v>
      </c>
      <c r="D4" s="343"/>
      <c r="E4" s="343"/>
      <c r="F4" s="343"/>
      <c r="G4" s="343"/>
      <c r="H4" s="343"/>
      <c r="I4" s="343"/>
      <c r="J4" s="343"/>
      <c r="K4" s="213"/>
    </row>
    <row r="5" spans="2:11" s="1" customFormat="1" ht="5.25" customHeight="1">
      <c r="B5" s="212"/>
      <c r="C5" s="214"/>
      <c r="D5" s="214"/>
      <c r="E5" s="214"/>
      <c r="F5" s="214"/>
      <c r="G5" s="214"/>
      <c r="H5" s="214"/>
      <c r="I5" s="214"/>
      <c r="J5" s="214"/>
      <c r="K5" s="213"/>
    </row>
    <row r="6" spans="2:11" s="1" customFormat="1" ht="15" customHeight="1">
      <c r="B6" s="212"/>
      <c r="C6" s="342" t="s">
        <v>437</v>
      </c>
      <c r="D6" s="342"/>
      <c r="E6" s="342"/>
      <c r="F6" s="342"/>
      <c r="G6" s="342"/>
      <c r="H6" s="342"/>
      <c r="I6" s="342"/>
      <c r="J6" s="342"/>
      <c r="K6" s="213"/>
    </row>
    <row r="7" spans="2:11" s="1" customFormat="1" ht="15" customHeight="1">
      <c r="B7" s="216"/>
      <c r="C7" s="342" t="s">
        <v>438</v>
      </c>
      <c r="D7" s="342"/>
      <c r="E7" s="342"/>
      <c r="F7" s="342"/>
      <c r="G7" s="342"/>
      <c r="H7" s="342"/>
      <c r="I7" s="342"/>
      <c r="J7" s="342"/>
      <c r="K7" s="213"/>
    </row>
    <row r="8" spans="2:11" s="1" customFormat="1" ht="12.75" customHeight="1">
      <c r="B8" s="216"/>
      <c r="C8" s="215"/>
      <c r="D8" s="215"/>
      <c r="E8" s="215"/>
      <c r="F8" s="215"/>
      <c r="G8" s="215"/>
      <c r="H8" s="215"/>
      <c r="I8" s="215"/>
      <c r="J8" s="215"/>
      <c r="K8" s="213"/>
    </row>
    <row r="9" spans="2:11" s="1" customFormat="1" ht="15" customHeight="1">
      <c r="B9" s="216"/>
      <c r="C9" s="342" t="s">
        <v>439</v>
      </c>
      <c r="D9" s="342"/>
      <c r="E9" s="342"/>
      <c r="F9" s="342"/>
      <c r="G9" s="342"/>
      <c r="H9" s="342"/>
      <c r="I9" s="342"/>
      <c r="J9" s="342"/>
      <c r="K9" s="213"/>
    </row>
    <row r="10" spans="2:11" s="1" customFormat="1" ht="15" customHeight="1">
      <c r="B10" s="216"/>
      <c r="C10" s="215"/>
      <c r="D10" s="342" t="s">
        <v>440</v>
      </c>
      <c r="E10" s="342"/>
      <c r="F10" s="342"/>
      <c r="G10" s="342"/>
      <c r="H10" s="342"/>
      <c r="I10" s="342"/>
      <c r="J10" s="342"/>
      <c r="K10" s="213"/>
    </row>
    <row r="11" spans="2:11" s="1" customFormat="1" ht="15" customHeight="1">
      <c r="B11" s="216"/>
      <c r="C11" s="217"/>
      <c r="D11" s="342" t="s">
        <v>441</v>
      </c>
      <c r="E11" s="342"/>
      <c r="F11" s="342"/>
      <c r="G11" s="342"/>
      <c r="H11" s="342"/>
      <c r="I11" s="342"/>
      <c r="J11" s="342"/>
      <c r="K11" s="213"/>
    </row>
    <row r="12" spans="2:11" s="1" customFormat="1" ht="15" customHeight="1">
      <c r="B12" s="216"/>
      <c r="C12" s="217"/>
      <c r="D12" s="215"/>
      <c r="E12" s="215"/>
      <c r="F12" s="215"/>
      <c r="G12" s="215"/>
      <c r="H12" s="215"/>
      <c r="I12" s="215"/>
      <c r="J12" s="215"/>
      <c r="K12" s="213"/>
    </row>
    <row r="13" spans="2:11" s="1" customFormat="1" ht="15" customHeight="1">
      <c r="B13" s="216"/>
      <c r="C13" s="217"/>
      <c r="D13" s="218" t="s">
        <v>442</v>
      </c>
      <c r="E13" s="215"/>
      <c r="F13" s="215"/>
      <c r="G13" s="215"/>
      <c r="H13" s="215"/>
      <c r="I13" s="215"/>
      <c r="J13" s="215"/>
      <c r="K13" s="213"/>
    </row>
    <row r="14" spans="2:11" s="1" customFormat="1" ht="12.75" customHeight="1">
      <c r="B14" s="216"/>
      <c r="C14" s="217"/>
      <c r="D14" s="217"/>
      <c r="E14" s="217"/>
      <c r="F14" s="217"/>
      <c r="G14" s="217"/>
      <c r="H14" s="217"/>
      <c r="I14" s="217"/>
      <c r="J14" s="217"/>
      <c r="K14" s="213"/>
    </row>
    <row r="15" spans="2:11" s="1" customFormat="1" ht="15" customHeight="1">
      <c r="B15" s="216"/>
      <c r="C15" s="217"/>
      <c r="D15" s="342" t="s">
        <v>443</v>
      </c>
      <c r="E15" s="342"/>
      <c r="F15" s="342"/>
      <c r="G15" s="342"/>
      <c r="H15" s="342"/>
      <c r="I15" s="342"/>
      <c r="J15" s="342"/>
      <c r="K15" s="213"/>
    </row>
    <row r="16" spans="2:11" s="1" customFormat="1" ht="15" customHeight="1">
      <c r="B16" s="216"/>
      <c r="C16" s="217"/>
      <c r="D16" s="342" t="s">
        <v>444</v>
      </c>
      <c r="E16" s="342"/>
      <c r="F16" s="342"/>
      <c r="G16" s="342"/>
      <c r="H16" s="342"/>
      <c r="I16" s="342"/>
      <c r="J16" s="342"/>
      <c r="K16" s="213"/>
    </row>
    <row r="17" spans="2:11" s="1" customFormat="1" ht="15" customHeight="1">
      <c r="B17" s="216"/>
      <c r="C17" s="217"/>
      <c r="D17" s="342" t="s">
        <v>445</v>
      </c>
      <c r="E17" s="342"/>
      <c r="F17" s="342"/>
      <c r="G17" s="342"/>
      <c r="H17" s="342"/>
      <c r="I17" s="342"/>
      <c r="J17" s="342"/>
      <c r="K17" s="213"/>
    </row>
    <row r="18" spans="2:11" s="1" customFormat="1" ht="15" customHeight="1">
      <c r="B18" s="216"/>
      <c r="C18" s="217"/>
      <c r="D18" s="217"/>
      <c r="E18" s="219" t="s">
        <v>77</v>
      </c>
      <c r="F18" s="342" t="s">
        <v>446</v>
      </c>
      <c r="G18" s="342"/>
      <c r="H18" s="342"/>
      <c r="I18" s="342"/>
      <c r="J18" s="342"/>
      <c r="K18" s="213"/>
    </row>
    <row r="19" spans="2:11" s="1" customFormat="1" ht="15" customHeight="1">
      <c r="B19" s="216"/>
      <c r="C19" s="217"/>
      <c r="D19" s="217"/>
      <c r="E19" s="219" t="s">
        <v>447</v>
      </c>
      <c r="F19" s="342" t="s">
        <v>448</v>
      </c>
      <c r="G19" s="342"/>
      <c r="H19" s="342"/>
      <c r="I19" s="342"/>
      <c r="J19" s="342"/>
      <c r="K19" s="213"/>
    </row>
    <row r="20" spans="2:11" s="1" customFormat="1" ht="15" customHeight="1">
      <c r="B20" s="216"/>
      <c r="C20" s="217"/>
      <c r="D20" s="217"/>
      <c r="E20" s="219" t="s">
        <v>449</v>
      </c>
      <c r="F20" s="342" t="s">
        <v>450</v>
      </c>
      <c r="G20" s="342"/>
      <c r="H20" s="342"/>
      <c r="I20" s="342"/>
      <c r="J20" s="342"/>
      <c r="K20" s="213"/>
    </row>
    <row r="21" spans="2:11" s="1" customFormat="1" ht="15" customHeight="1">
      <c r="B21" s="216"/>
      <c r="C21" s="217"/>
      <c r="D21" s="217"/>
      <c r="E21" s="219" t="s">
        <v>451</v>
      </c>
      <c r="F21" s="342" t="s">
        <v>452</v>
      </c>
      <c r="G21" s="342"/>
      <c r="H21" s="342"/>
      <c r="I21" s="342"/>
      <c r="J21" s="342"/>
      <c r="K21" s="213"/>
    </row>
    <row r="22" spans="2:11" s="1" customFormat="1" ht="15" customHeight="1">
      <c r="B22" s="216"/>
      <c r="C22" s="217"/>
      <c r="D22" s="217"/>
      <c r="E22" s="219" t="s">
        <v>453</v>
      </c>
      <c r="F22" s="342" t="s">
        <v>454</v>
      </c>
      <c r="G22" s="342"/>
      <c r="H22" s="342"/>
      <c r="I22" s="342"/>
      <c r="J22" s="342"/>
      <c r="K22" s="213"/>
    </row>
    <row r="23" spans="2:11" s="1" customFormat="1" ht="15" customHeight="1">
      <c r="B23" s="216"/>
      <c r="C23" s="217"/>
      <c r="D23" s="217"/>
      <c r="E23" s="219" t="s">
        <v>455</v>
      </c>
      <c r="F23" s="342" t="s">
        <v>456</v>
      </c>
      <c r="G23" s="342"/>
      <c r="H23" s="342"/>
      <c r="I23" s="342"/>
      <c r="J23" s="342"/>
      <c r="K23" s="213"/>
    </row>
    <row r="24" spans="2:11" s="1" customFormat="1" ht="12.75" customHeight="1">
      <c r="B24" s="216"/>
      <c r="C24" s="217"/>
      <c r="D24" s="217"/>
      <c r="E24" s="217"/>
      <c r="F24" s="217"/>
      <c r="G24" s="217"/>
      <c r="H24" s="217"/>
      <c r="I24" s="217"/>
      <c r="J24" s="217"/>
      <c r="K24" s="213"/>
    </row>
    <row r="25" spans="2:11" s="1" customFormat="1" ht="15" customHeight="1">
      <c r="B25" s="216"/>
      <c r="C25" s="342" t="s">
        <v>457</v>
      </c>
      <c r="D25" s="342"/>
      <c r="E25" s="342"/>
      <c r="F25" s="342"/>
      <c r="G25" s="342"/>
      <c r="H25" s="342"/>
      <c r="I25" s="342"/>
      <c r="J25" s="342"/>
      <c r="K25" s="213"/>
    </row>
    <row r="26" spans="2:11" s="1" customFormat="1" ht="15" customHeight="1">
      <c r="B26" s="216"/>
      <c r="C26" s="342" t="s">
        <v>458</v>
      </c>
      <c r="D26" s="342"/>
      <c r="E26" s="342"/>
      <c r="F26" s="342"/>
      <c r="G26" s="342"/>
      <c r="H26" s="342"/>
      <c r="I26" s="342"/>
      <c r="J26" s="342"/>
      <c r="K26" s="213"/>
    </row>
    <row r="27" spans="2:11" s="1" customFormat="1" ht="15" customHeight="1">
      <c r="B27" s="216"/>
      <c r="C27" s="215"/>
      <c r="D27" s="342" t="s">
        <v>459</v>
      </c>
      <c r="E27" s="342"/>
      <c r="F27" s="342"/>
      <c r="G27" s="342"/>
      <c r="H27" s="342"/>
      <c r="I27" s="342"/>
      <c r="J27" s="342"/>
      <c r="K27" s="213"/>
    </row>
    <row r="28" spans="2:11" s="1" customFormat="1" ht="15" customHeight="1">
      <c r="B28" s="216"/>
      <c r="C28" s="217"/>
      <c r="D28" s="342" t="s">
        <v>460</v>
      </c>
      <c r="E28" s="342"/>
      <c r="F28" s="342"/>
      <c r="G28" s="342"/>
      <c r="H28" s="342"/>
      <c r="I28" s="342"/>
      <c r="J28" s="342"/>
      <c r="K28" s="213"/>
    </row>
    <row r="29" spans="2:11" s="1" customFormat="1" ht="12.75" customHeight="1">
      <c r="B29" s="216"/>
      <c r="C29" s="217"/>
      <c r="D29" s="217"/>
      <c r="E29" s="217"/>
      <c r="F29" s="217"/>
      <c r="G29" s="217"/>
      <c r="H29" s="217"/>
      <c r="I29" s="217"/>
      <c r="J29" s="217"/>
      <c r="K29" s="213"/>
    </row>
    <row r="30" spans="2:11" s="1" customFormat="1" ht="15" customHeight="1">
      <c r="B30" s="216"/>
      <c r="C30" s="217"/>
      <c r="D30" s="342" t="s">
        <v>461</v>
      </c>
      <c r="E30" s="342"/>
      <c r="F30" s="342"/>
      <c r="G30" s="342"/>
      <c r="H30" s="342"/>
      <c r="I30" s="342"/>
      <c r="J30" s="342"/>
      <c r="K30" s="213"/>
    </row>
    <row r="31" spans="2:11" s="1" customFormat="1" ht="15" customHeight="1">
      <c r="B31" s="216"/>
      <c r="C31" s="217"/>
      <c r="D31" s="342" t="s">
        <v>462</v>
      </c>
      <c r="E31" s="342"/>
      <c r="F31" s="342"/>
      <c r="G31" s="342"/>
      <c r="H31" s="342"/>
      <c r="I31" s="342"/>
      <c r="J31" s="342"/>
      <c r="K31" s="213"/>
    </row>
    <row r="32" spans="2:11" s="1" customFormat="1" ht="12.75" customHeight="1">
      <c r="B32" s="216"/>
      <c r="C32" s="217"/>
      <c r="D32" s="217"/>
      <c r="E32" s="217"/>
      <c r="F32" s="217"/>
      <c r="G32" s="217"/>
      <c r="H32" s="217"/>
      <c r="I32" s="217"/>
      <c r="J32" s="217"/>
      <c r="K32" s="213"/>
    </row>
    <row r="33" spans="2:11" s="1" customFormat="1" ht="15" customHeight="1">
      <c r="B33" s="216"/>
      <c r="C33" s="217"/>
      <c r="D33" s="342" t="s">
        <v>463</v>
      </c>
      <c r="E33" s="342"/>
      <c r="F33" s="342"/>
      <c r="G33" s="342"/>
      <c r="H33" s="342"/>
      <c r="I33" s="342"/>
      <c r="J33" s="342"/>
      <c r="K33" s="213"/>
    </row>
    <row r="34" spans="2:11" s="1" customFormat="1" ht="15" customHeight="1">
      <c r="B34" s="216"/>
      <c r="C34" s="217"/>
      <c r="D34" s="342" t="s">
        <v>464</v>
      </c>
      <c r="E34" s="342"/>
      <c r="F34" s="342"/>
      <c r="G34" s="342"/>
      <c r="H34" s="342"/>
      <c r="I34" s="342"/>
      <c r="J34" s="342"/>
      <c r="K34" s="213"/>
    </row>
    <row r="35" spans="2:11" s="1" customFormat="1" ht="15" customHeight="1">
      <c r="B35" s="216"/>
      <c r="C35" s="217"/>
      <c r="D35" s="342" t="s">
        <v>465</v>
      </c>
      <c r="E35" s="342"/>
      <c r="F35" s="342"/>
      <c r="G35" s="342"/>
      <c r="H35" s="342"/>
      <c r="I35" s="342"/>
      <c r="J35" s="342"/>
      <c r="K35" s="213"/>
    </row>
    <row r="36" spans="2:11" s="1" customFormat="1" ht="15" customHeight="1">
      <c r="B36" s="216"/>
      <c r="C36" s="217"/>
      <c r="D36" s="215"/>
      <c r="E36" s="218" t="s">
        <v>97</v>
      </c>
      <c r="F36" s="215"/>
      <c r="G36" s="342" t="s">
        <v>466</v>
      </c>
      <c r="H36" s="342"/>
      <c r="I36" s="342"/>
      <c r="J36" s="342"/>
      <c r="K36" s="213"/>
    </row>
    <row r="37" spans="2:11" s="1" customFormat="1" ht="30.75" customHeight="1">
      <c r="B37" s="216"/>
      <c r="C37" s="217"/>
      <c r="D37" s="215"/>
      <c r="E37" s="218" t="s">
        <v>467</v>
      </c>
      <c r="F37" s="215"/>
      <c r="G37" s="342" t="s">
        <v>468</v>
      </c>
      <c r="H37" s="342"/>
      <c r="I37" s="342"/>
      <c r="J37" s="342"/>
      <c r="K37" s="213"/>
    </row>
    <row r="38" spans="2:11" s="1" customFormat="1" ht="15" customHeight="1">
      <c r="B38" s="216"/>
      <c r="C38" s="217"/>
      <c r="D38" s="215"/>
      <c r="E38" s="218" t="s">
        <v>52</v>
      </c>
      <c r="F38" s="215"/>
      <c r="G38" s="342" t="s">
        <v>469</v>
      </c>
      <c r="H38" s="342"/>
      <c r="I38" s="342"/>
      <c r="J38" s="342"/>
      <c r="K38" s="213"/>
    </row>
    <row r="39" spans="2:11" s="1" customFormat="1" ht="15" customHeight="1">
      <c r="B39" s="216"/>
      <c r="C39" s="217"/>
      <c r="D39" s="215"/>
      <c r="E39" s="218" t="s">
        <v>53</v>
      </c>
      <c r="F39" s="215"/>
      <c r="G39" s="342" t="s">
        <v>470</v>
      </c>
      <c r="H39" s="342"/>
      <c r="I39" s="342"/>
      <c r="J39" s="342"/>
      <c r="K39" s="213"/>
    </row>
    <row r="40" spans="2:11" s="1" customFormat="1" ht="15" customHeight="1">
      <c r="B40" s="216"/>
      <c r="C40" s="217"/>
      <c r="D40" s="215"/>
      <c r="E40" s="218" t="s">
        <v>98</v>
      </c>
      <c r="F40" s="215"/>
      <c r="G40" s="342" t="s">
        <v>471</v>
      </c>
      <c r="H40" s="342"/>
      <c r="I40" s="342"/>
      <c r="J40" s="342"/>
      <c r="K40" s="213"/>
    </row>
    <row r="41" spans="2:11" s="1" customFormat="1" ht="15" customHeight="1">
      <c r="B41" s="216"/>
      <c r="C41" s="217"/>
      <c r="D41" s="215"/>
      <c r="E41" s="218" t="s">
        <v>99</v>
      </c>
      <c r="F41" s="215"/>
      <c r="G41" s="342" t="s">
        <v>472</v>
      </c>
      <c r="H41" s="342"/>
      <c r="I41" s="342"/>
      <c r="J41" s="342"/>
      <c r="K41" s="213"/>
    </row>
    <row r="42" spans="2:11" s="1" customFormat="1" ht="15" customHeight="1">
      <c r="B42" s="216"/>
      <c r="C42" s="217"/>
      <c r="D42" s="215"/>
      <c r="E42" s="218" t="s">
        <v>473</v>
      </c>
      <c r="F42" s="215"/>
      <c r="G42" s="342" t="s">
        <v>474</v>
      </c>
      <c r="H42" s="342"/>
      <c r="I42" s="342"/>
      <c r="J42" s="342"/>
      <c r="K42" s="213"/>
    </row>
    <row r="43" spans="2:11" s="1" customFormat="1" ht="15" customHeight="1">
      <c r="B43" s="216"/>
      <c r="C43" s="217"/>
      <c r="D43" s="215"/>
      <c r="E43" s="218"/>
      <c r="F43" s="215"/>
      <c r="G43" s="342" t="s">
        <v>475</v>
      </c>
      <c r="H43" s="342"/>
      <c r="I43" s="342"/>
      <c r="J43" s="342"/>
      <c r="K43" s="213"/>
    </row>
    <row r="44" spans="2:11" s="1" customFormat="1" ht="15" customHeight="1">
      <c r="B44" s="216"/>
      <c r="C44" s="217"/>
      <c r="D44" s="215"/>
      <c r="E44" s="218" t="s">
        <v>476</v>
      </c>
      <c r="F44" s="215"/>
      <c r="G44" s="342" t="s">
        <v>477</v>
      </c>
      <c r="H44" s="342"/>
      <c r="I44" s="342"/>
      <c r="J44" s="342"/>
      <c r="K44" s="213"/>
    </row>
    <row r="45" spans="2:11" s="1" customFormat="1" ht="15" customHeight="1">
      <c r="B45" s="216"/>
      <c r="C45" s="217"/>
      <c r="D45" s="215"/>
      <c r="E45" s="218" t="s">
        <v>101</v>
      </c>
      <c r="F45" s="215"/>
      <c r="G45" s="342" t="s">
        <v>478</v>
      </c>
      <c r="H45" s="342"/>
      <c r="I45" s="342"/>
      <c r="J45" s="342"/>
      <c r="K45" s="213"/>
    </row>
    <row r="46" spans="2:11" s="1" customFormat="1" ht="12.75" customHeight="1">
      <c r="B46" s="216"/>
      <c r="C46" s="217"/>
      <c r="D46" s="215"/>
      <c r="E46" s="215"/>
      <c r="F46" s="215"/>
      <c r="G46" s="215"/>
      <c r="H46" s="215"/>
      <c r="I46" s="215"/>
      <c r="J46" s="215"/>
      <c r="K46" s="213"/>
    </row>
    <row r="47" spans="2:11" s="1" customFormat="1" ht="15" customHeight="1">
      <c r="B47" s="216"/>
      <c r="C47" s="217"/>
      <c r="D47" s="342" t="s">
        <v>479</v>
      </c>
      <c r="E47" s="342"/>
      <c r="F47" s="342"/>
      <c r="G47" s="342"/>
      <c r="H47" s="342"/>
      <c r="I47" s="342"/>
      <c r="J47" s="342"/>
      <c r="K47" s="213"/>
    </row>
    <row r="48" spans="2:11" s="1" customFormat="1" ht="15" customHeight="1">
      <c r="B48" s="216"/>
      <c r="C48" s="217"/>
      <c r="D48" s="217"/>
      <c r="E48" s="342" t="s">
        <v>480</v>
      </c>
      <c r="F48" s="342"/>
      <c r="G48" s="342"/>
      <c r="H48" s="342"/>
      <c r="I48" s="342"/>
      <c r="J48" s="342"/>
      <c r="K48" s="213"/>
    </row>
    <row r="49" spans="2:11" s="1" customFormat="1" ht="15" customHeight="1">
      <c r="B49" s="216"/>
      <c r="C49" s="217"/>
      <c r="D49" s="217"/>
      <c r="E49" s="342" t="s">
        <v>481</v>
      </c>
      <c r="F49" s="342"/>
      <c r="G49" s="342"/>
      <c r="H49" s="342"/>
      <c r="I49" s="342"/>
      <c r="J49" s="342"/>
      <c r="K49" s="213"/>
    </row>
    <row r="50" spans="2:11" s="1" customFormat="1" ht="15" customHeight="1">
      <c r="B50" s="216"/>
      <c r="C50" s="217"/>
      <c r="D50" s="217"/>
      <c r="E50" s="342" t="s">
        <v>482</v>
      </c>
      <c r="F50" s="342"/>
      <c r="G50" s="342"/>
      <c r="H50" s="342"/>
      <c r="I50" s="342"/>
      <c r="J50" s="342"/>
      <c r="K50" s="213"/>
    </row>
    <row r="51" spans="2:11" s="1" customFormat="1" ht="15" customHeight="1">
      <c r="B51" s="216"/>
      <c r="C51" s="217"/>
      <c r="D51" s="342" t="s">
        <v>483</v>
      </c>
      <c r="E51" s="342"/>
      <c r="F51" s="342"/>
      <c r="G51" s="342"/>
      <c r="H51" s="342"/>
      <c r="I51" s="342"/>
      <c r="J51" s="342"/>
      <c r="K51" s="213"/>
    </row>
    <row r="52" spans="2:11" s="1" customFormat="1" ht="25.5" customHeight="1">
      <c r="B52" s="212"/>
      <c r="C52" s="343" t="s">
        <v>484</v>
      </c>
      <c r="D52" s="343"/>
      <c r="E52" s="343"/>
      <c r="F52" s="343"/>
      <c r="G52" s="343"/>
      <c r="H52" s="343"/>
      <c r="I52" s="343"/>
      <c r="J52" s="343"/>
      <c r="K52" s="213"/>
    </row>
    <row r="53" spans="2:11" s="1" customFormat="1" ht="5.25" customHeight="1">
      <c r="B53" s="212"/>
      <c r="C53" s="214"/>
      <c r="D53" s="214"/>
      <c r="E53" s="214"/>
      <c r="F53" s="214"/>
      <c r="G53" s="214"/>
      <c r="H53" s="214"/>
      <c r="I53" s="214"/>
      <c r="J53" s="214"/>
      <c r="K53" s="213"/>
    </row>
    <row r="54" spans="2:11" s="1" customFormat="1" ht="15" customHeight="1">
      <c r="B54" s="212"/>
      <c r="C54" s="342" t="s">
        <v>485</v>
      </c>
      <c r="D54" s="342"/>
      <c r="E54" s="342"/>
      <c r="F54" s="342"/>
      <c r="G54" s="342"/>
      <c r="H54" s="342"/>
      <c r="I54" s="342"/>
      <c r="J54" s="342"/>
      <c r="K54" s="213"/>
    </row>
    <row r="55" spans="2:11" s="1" customFormat="1" ht="15" customHeight="1">
      <c r="B55" s="212"/>
      <c r="C55" s="342" t="s">
        <v>486</v>
      </c>
      <c r="D55" s="342"/>
      <c r="E55" s="342"/>
      <c r="F55" s="342"/>
      <c r="G55" s="342"/>
      <c r="H55" s="342"/>
      <c r="I55" s="342"/>
      <c r="J55" s="342"/>
      <c r="K55" s="213"/>
    </row>
    <row r="56" spans="2:11" s="1" customFormat="1" ht="12.75" customHeight="1">
      <c r="B56" s="212"/>
      <c r="C56" s="215"/>
      <c r="D56" s="215"/>
      <c r="E56" s="215"/>
      <c r="F56" s="215"/>
      <c r="G56" s="215"/>
      <c r="H56" s="215"/>
      <c r="I56" s="215"/>
      <c r="J56" s="215"/>
      <c r="K56" s="213"/>
    </row>
    <row r="57" spans="2:11" s="1" customFormat="1" ht="15" customHeight="1">
      <c r="B57" s="212"/>
      <c r="C57" s="342" t="s">
        <v>487</v>
      </c>
      <c r="D57" s="342"/>
      <c r="E57" s="342"/>
      <c r="F57" s="342"/>
      <c r="G57" s="342"/>
      <c r="H57" s="342"/>
      <c r="I57" s="342"/>
      <c r="J57" s="342"/>
      <c r="K57" s="213"/>
    </row>
    <row r="58" spans="2:11" s="1" customFormat="1" ht="15" customHeight="1">
      <c r="B58" s="212"/>
      <c r="C58" s="217"/>
      <c r="D58" s="342" t="s">
        <v>488</v>
      </c>
      <c r="E58" s="342"/>
      <c r="F58" s="342"/>
      <c r="G58" s="342"/>
      <c r="H58" s="342"/>
      <c r="I58" s="342"/>
      <c r="J58" s="342"/>
      <c r="K58" s="213"/>
    </row>
    <row r="59" spans="2:11" s="1" customFormat="1" ht="15" customHeight="1">
      <c r="B59" s="212"/>
      <c r="C59" s="217"/>
      <c r="D59" s="342" t="s">
        <v>489</v>
      </c>
      <c r="E59" s="342"/>
      <c r="F59" s="342"/>
      <c r="G59" s="342"/>
      <c r="H59" s="342"/>
      <c r="I59" s="342"/>
      <c r="J59" s="342"/>
      <c r="K59" s="213"/>
    </row>
    <row r="60" spans="2:11" s="1" customFormat="1" ht="15" customHeight="1">
      <c r="B60" s="212"/>
      <c r="C60" s="217"/>
      <c r="D60" s="342" t="s">
        <v>490</v>
      </c>
      <c r="E60" s="342"/>
      <c r="F60" s="342"/>
      <c r="G60" s="342"/>
      <c r="H60" s="342"/>
      <c r="I60" s="342"/>
      <c r="J60" s="342"/>
      <c r="K60" s="213"/>
    </row>
    <row r="61" spans="2:11" s="1" customFormat="1" ht="15" customHeight="1">
      <c r="B61" s="212"/>
      <c r="C61" s="217"/>
      <c r="D61" s="342" t="s">
        <v>491</v>
      </c>
      <c r="E61" s="342"/>
      <c r="F61" s="342"/>
      <c r="G61" s="342"/>
      <c r="H61" s="342"/>
      <c r="I61" s="342"/>
      <c r="J61" s="342"/>
      <c r="K61" s="213"/>
    </row>
    <row r="62" spans="2:11" s="1" customFormat="1" ht="15" customHeight="1">
      <c r="B62" s="212"/>
      <c r="C62" s="217"/>
      <c r="D62" s="344" t="s">
        <v>492</v>
      </c>
      <c r="E62" s="344"/>
      <c r="F62" s="344"/>
      <c r="G62" s="344"/>
      <c r="H62" s="344"/>
      <c r="I62" s="344"/>
      <c r="J62" s="344"/>
      <c r="K62" s="213"/>
    </row>
    <row r="63" spans="2:11" s="1" customFormat="1" ht="15" customHeight="1">
      <c r="B63" s="212"/>
      <c r="C63" s="217"/>
      <c r="D63" s="342" t="s">
        <v>493</v>
      </c>
      <c r="E63" s="342"/>
      <c r="F63" s="342"/>
      <c r="G63" s="342"/>
      <c r="H63" s="342"/>
      <c r="I63" s="342"/>
      <c r="J63" s="342"/>
      <c r="K63" s="213"/>
    </row>
    <row r="64" spans="2:11" s="1" customFormat="1" ht="12.75" customHeight="1">
      <c r="B64" s="212"/>
      <c r="C64" s="217"/>
      <c r="D64" s="217"/>
      <c r="E64" s="220"/>
      <c r="F64" s="217"/>
      <c r="G64" s="217"/>
      <c r="H64" s="217"/>
      <c r="I64" s="217"/>
      <c r="J64" s="217"/>
      <c r="K64" s="213"/>
    </row>
    <row r="65" spans="2:11" s="1" customFormat="1" ht="15" customHeight="1">
      <c r="B65" s="212"/>
      <c r="C65" s="217"/>
      <c r="D65" s="342" t="s">
        <v>494</v>
      </c>
      <c r="E65" s="342"/>
      <c r="F65" s="342"/>
      <c r="G65" s="342"/>
      <c r="H65" s="342"/>
      <c r="I65" s="342"/>
      <c r="J65" s="342"/>
      <c r="K65" s="213"/>
    </row>
    <row r="66" spans="2:11" s="1" customFormat="1" ht="15" customHeight="1">
      <c r="B66" s="212"/>
      <c r="C66" s="217"/>
      <c r="D66" s="344" t="s">
        <v>495</v>
      </c>
      <c r="E66" s="344"/>
      <c r="F66" s="344"/>
      <c r="G66" s="344"/>
      <c r="H66" s="344"/>
      <c r="I66" s="344"/>
      <c r="J66" s="344"/>
      <c r="K66" s="213"/>
    </row>
    <row r="67" spans="2:11" s="1" customFormat="1" ht="15" customHeight="1">
      <c r="B67" s="212"/>
      <c r="C67" s="217"/>
      <c r="D67" s="342" t="s">
        <v>496</v>
      </c>
      <c r="E67" s="342"/>
      <c r="F67" s="342"/>
      <c r="G67" s="342"/>
      <c r="H67" s="342"/>
      <c r="I67" s="342"/>
      <c r="J67" s="342"/>
      <c r="K67" s="213"/>
    </row>
    <row r="68" spans="2:11" s="1" customFormat="1" ht="15" customHeight="1">
      <c r="B68" s="212"/>
      <c r="C68" s="217"/>
      <c r="D68" s="342" t="s">
        <v>497</v>
      </c>
      <c r="E68" s="342"/>
      <c r="F68" s="342"/>
      <c r="G68" s="342"/>
      <c r="H68" s="342"/>
      <c r="I68" s="342"/>
      <c r="J68" s="342"/>
      <c r="K68" s="213"/>
    </row>
    <row r="69" spans="2:11" s="1" customFormat="1" ht="15" customHeight="1">
      <c r="B69" s="212"/>
      <c r="C69" s="217"/>
      <c r="D69" s="342" t="s">
        <v>498</v>
      </c>
      <c r="E69" s="342"/>
      <c r="F69" s="342"/>
      <c r="G69" s="342"/>
      <c r="H69" s="342"/>
      <c r="I69" s="342"/>
      <c r="J69" s="342"/>
      <c r="K69" s="213"/>
    </row>
    <row r="70" spans="2:11" s="1" customFormat="1" ht="15" customHeight="1">
      <c r="B70" s="212"/>
      <c r="C70" s="217"/>
      <c r="D70" s="342" t="s">
        <v>499</v>
      </c>
      <c r="E70" s="342"/>
      <c r="F70" s="342"/>
      <c r="G70" s="342"/>
      <c r="H70" s="342"/>
      <c r="I70" s="342"/>
      <c r="J70" s="342"/>
      <c r="K70" s="213"/>
    </row>
    <row r="71" spans="2:11" s="1" customFormat="1" ht="12.75" customHeight="1">
      <c r="B71" s="221"/>
      <c r="C71" s="222"/>
      <c r="D71" s="222"/>
      <c r="E71" s="222"/>
      <c r="F71" s="222"/>
      <c r="G71" s="222"/>
      <c r="H71" s="222"/>
      <c r="I71" s="222"/>
      <c r="J71" s="222"/>
      <c r="K71" s="223"/>
    </row>
    <row r="72" spans="2:11" s="1" customFormat="1" ht="18.75" customHeight="1">
      <c r="B72" s="224"/>
      <c r="C72" s="224"/>
      <c r="D72" s="224"/>
      <c r="E72" s="224"/>
      <c r="F72" s="224"/>
      <c r="G72" s="224"/>
      <c r="H72" s="224"/>
      <c r="I72" s="224"/>
      <c r="J72" s="224"/>
      <c r="K72" s="225"/>
    </row>
    <row r="73" spans="2:11" s="1" customFormat="1" ht="18.75" customHeight="1">
      <c r="B73" s="225"/>
      <c r="C73" s="225"/>
      <c r="D73" s="225"/>
      <c r="E73" s="225"/>
      <c r="F73" s="225"/>
      <c r="G73" s="225"/>
      <c r="H73" s="225"/>
      <c r="I73" s="225"/>
      <c r="J73" s="225"/>
      <c r="K73" s="225"/>
    </row>
    <row r="74" spans="2:11" s="1" customFormat="1" ht="7.5" customHeight="1">
      <c r="B74" s="226"/>
      <c r="C74" s="227"/>
      <c r="D74" s="227"/>
      <c r="E74" s="227"/>
      <c r="F74" s="227"/>
      <c r="G74" s="227"/>
      <c r="H74" s="227"/>
      <c r="I74" s="227"/>
      <c r="J74" s="227"/>
      <c r="K74" s="228"/>
    </row>
    <row r="75" spans="2:11" s="1" customFormat="1" ht="45" customHeight="1">
      <c r="B75" s="229"/>
      <c r="C75" s="337" t="s">
        <v>500</v>
      </c>
      <c r="D75" s="337"/>
      <c r="E75" s="337"/>
      <c r="F75" s="337"/>
      <c r="G75" s="337"/>
      <c r="H75" s="337"/>
      <c r="I75" s="337"/>
      <c r="J75" s="337"/>
      <c r="K75" s="230"/>
    </row>
    <row r="76" spans="2:11" s="1" customFormat="1" ht="17.25" customHeight="1">
      <c r="B76" s="229"/>
      <c r="C76" s="231" t="s">
        <v>501</v>
      </c>
      <c r="D76" s="231"/>
      <c r="E76" s="231"/>
      <c r="F76" s="231" t="s">
        <v>502</v>
      </c>
      <c r="G76" s="232"/>
      <c r="H76" s="231" t="s">
        <v>53</v>
      </c>
      <c r="I76" s="231" t="s">
        <v>56</v>
      </c>
      <c r="J76" s="231" t="s">
        <v>503</v>
      </c>
      <c r="K76" s="230"/>
    </row>
    <row r="77" spans="2:11" s="1" customFormat="1" ht="17.25" customHeight="1">
      <c r="B77" s="229"/>
      <c r="C77" s="233" t="s">
        <v>504</v>
      </c>
      <c r="D77" s="233"/>
      <c r="E77" s="233"/>
      <c r="F77" s="234" t="s">
        <v>505</v>
      </c>
      <c r="G77" s="235"/>
      <c r="H77" s="233"/>
      <c r="I77" s="233"/>
      <c r="J77" s="233" t="s">
        <v>506</v>
      </c>
      <c r="K77" s="230"/>
    </row>
    <row r="78" spans="2:11" s="1" customFormat="1" ht="5.25" customHeight="1">
      <c r="B78" s="229"/>
      <c r="C78" s="236"/>
      <c r="D78" s="236"/>
      <c r="E78" s="236"/>
      <c r="F78" s="236"/>
      <c r="G78" s="237"/>
      <c r="H78" s="236"/>
      <c r="I78" s="236"/>
      <c r="J78" s="236"/>
      <c r="K78" s="230"/>
    </row>
    <row r="79" spans="2:11" s="1" customFormat="1" ht="15" customHeight="1">
      <c r="B79" s="229"/>
      <c r="C79" s="218" t="s">
        <v>52</v>
      </c>
      <c r="D79" s="238"/>
      <c r="E79" s="238"/>
      <c r="F79" s="239" t="s">
        <v>507</v>
      </c>
      <c r="G79" s="240"/>
      <c r="H79" s="218" t="s">
        <v>508</v>
      </c>
      <c r="I79" s="218" t="s">
        <v>509</v>
      </c>
      <c r="J79" s="218">
        <v>20</v>
      </c>
      <c r="K79" s="230"/>
    </row>
    <row r="80" spans="2:11" s="1" customFormat="1" ht="15" customHeight="1">
      <c r="B80" s="229"/>
      <c r="C80" s="218" t="s">
        <v>510</v>
      </c>
      <c r="D80" s="218"/>
      <c r="E80" s="218"/>
      <c r="F80" s="239" t="s">
        <v>507</v>
      </c>
      <c r="G80" s="240"/>
      <c r="H80" s="218" t="s">
        <v>511</v>
      </c>
      <c r="I80" s="218" t="s">
        <v>509</v>
      </c>
      <c r="J80" s="218">
        <v>120</v>
      </c>
      <c r="K80" s="230"/>
    </row>
    <row r="81" spans="2:11" s="1" customFormat="1" ht="15" customHeight="1">
      <c r="B81" s="241"/>
      <c r="C81" s="218" t="s">
        <v>512</v>
      </c>
      <c r="D81" s="218"/>
      <c r="E81" s="218"/>
      <c r="F81" s="239" t="s">
        <v>513</v>
      </c>
      <c r="G81" s="240"/>
      <c r="H81" s="218" t="s">
        <v>514</v>
      </c>
      <c r="I81" s="218" t="s">
        <v>509</v>
      </c>
      <c r="J81" s="218">
        <v>50</v>
      </c>
      <c r="K81" s="230"/>
    </row>
    <row r="82" spans="2:11" s="1" customFormat="1" ht="15" customHeight="1">
      <c r="B82" s="241"/>
      <c r="C82" s="218" t="s">
        <v>515</v>
      </c>
      <c r="D82" s="218"/>
      <c r="E82" s="218"/>
      <c r="F82" s="239" t="s">
        <v>507</v>
      </c>
      <c r="G82" s="240"/>
      <c r="H82" s="218" t="s">
        <v>516</v>
      </c>
      <c r="I82" s="218" t="s">
        <v>517</v>
      </c>
      <c r="J82" s="218"/>
      <c r="K82" s="230"/>
    </row>
    <row r="83" spans="2:11" s="1" customFormat="1" ht="15" customHeight="1">
      <c r="B83" s="241"/>
      <c r="C83" s="242" t="s">
        <v>518</v>
      </c>
      <c r="D83" s="242"/>
      <c r="E83" s="242"/>
      <c r="F83" s="243" t="s">
        <v>513</v>
      </c>
      <c r="G83" s="242"/>
      <c r="H83" s="242" t="s">
        <v>519</v>
      </c>
      <c r="I83" s="242" t="s">
        <v>509</v>
      </c>
      <c r="J83" s="242">
        <v>15</v>
      </c>
      <c r="K83" s="230"/>
    </row>
    <row r="84" spans="2:11" s="1" customFormat="1" ht="15" customHeight="1">
      <c r="B84" s="241"/>
      <c r="C84" s="242" t="s">
        <v>520</v>
      </c>
      <c r="D84" s="242"/>
      <c r="E84" s="242"/>
      <c r="F84" s="243" t="s">
        <v>513</v>
      </c>
      <c r="G84" s="242"/>
      <c r="H84" s="242" t="s">
        <v>521</v>
      </c>
      <c r="I84" s="242" t="s">
        <v>509</v>
      </c>
      <c r="J84" s="242">
        <v>15</v>
      </c>
      <c r="K84" s="230"/>
    </row>
    <row r="85" spans="2:11" s="1" customFormat="1" ht="15" customHeight="1">
      <c r="B85" s="241"/>
      <c r="C85" s="242" t="s">
        <v>522</v>
      </c>
      <c r="D85" s="242"/>
      <c r="E85" s="242"/>
      <c r="F85" s="243" t="s">
        <v>513</v>
      </c>
      <c r="G85" s="242"/>
      <c r="H85" s="242" t="s">
        <v>523</v>
      </c>
      <c r="I85" s="242" t="s">
        <v>509</v>
      </c>
      <c r="J85" s="242">
        <v>20</v>
      </c>
      <c r="K85" s="230"/>
    </row>
    <row r="86" spans="2:11" s="1" customFormat="1" ht="15" customHeight="1">
      <c r="B86" s="241"/>
      <c r="C86" s="242" t="s">
        <v>524</v>
      </c>
      <c r="D86" s="242"/>
      <c r="E86" s="242"/>
      <c r="F86" s="243" t="s">
        <v>513</v>
      </c>
      <c r="G86" s="242"/>
      <c r="H86" s="242" t="s">
        <v>525</v>
      </c>
      <c r="I86" s="242" t="s">
        <v>509</v>
      </c>
      <c r="J86" s="242">
        <v>20</v>
      </c>
      <c r="K86" s="230"/>
    </row>
    <row r="87" spans="2:11" s="1" customFormat="1" ht="15" customHeight="1">
      <c r="B87" s="241"/>
      <c r="C87" s="218" t="s">
        <v>526</v>
      </c>
      <c r="D87" s="218"/>
      <c r="E87" s="218"/>
      <c r="F87" s="239" t="s">
        <v>513</v>
      </c>
      <c r="G87" s="240"/>
      <c r="H87" s="218" t="s">
        <v>527</v>
      </c>
      <c r="I87" s="218" t="s">
        <v>509</v>
      </c>
      <c r="J87" s="218">
        <v>50</v>
      </c>
      <c r="K87" s="230"/>
    </row>
    <row r="88" spans="2:11" s="1" customFormat="1" ht="15" customHeight="1">
      <c r="B88" s="241"/>
      <c r="C88" s="218" t="s">
        <v>528</v>
      </c>
      <c r="D88" s="218"/>
      <c r="E88" s="218"/>
      <c r="F88" s="239" t="s">
        <v>513</v>
      </c>
      <c r="G88" s="240"/>
      <c r="H88" s="218" t="s">
        <v>529</v>
      </c>
      <c r="I88" s="218" t="s">
        <v>509</v>
      </c>
      <c r="J88" s="218">
        <v>20</v>
      </c>
      <c r="K88" s="230"/>
    </row>
    <row r="89" spans="2:11" s="1" customFormat="1" ht="15" customHeight="1">
      <c r="B89" s="241"/>
      <c r="C89" s="218" t="s">
        <v>530</v>
      </c>
      <c r="D89" s="218"/>
      <c r="E89" s="218"/>
      <c r="F89" s="239" t="s">
        <v>513</v>
      </c>
      <c r="G89" s="240"/>
      <c r="H89" s="218" t="s">
        <v>531</v>
      </c>
      <c r="I89" s="218" t="s">
        <v>509</v>
      </c>
      <c r="J89" s="218">
        <v>20</v>
      </c>
      <c r="K89" s="230"/>
    </row>
    <row r="90" spans="2:11" s="1" customFormat="1" ht="15" customHeight="1">
      <c r="B90" s="241"/>
      <c r="C90" s="218" t="s">
        <v>532</v>
      </c>
      <c r="D90" s="218"/>
      <c r="E90" s="218"/>
      <c r="F90" s="239" t="s">
        <v>513</v>
      </c>
      <c r="G90" s="240"/>
      <c r="H90" s="218" t="s">
        <v>533</v>
      </c>
      <c r="I90" s="218" t="s">
        <v>509</v>
      </c>
      <c r="J90" s="218">
        <v>50</v>
      </c>
      <c r="K90" s="230"/>
    </row>
    <row r="91" spans="2:11" s="1" customFormat="1" ht="15" customHeight="1">
      <c r="B91" s="241"/>
      <c r="C91" s="218" t="s">
        <v>534</v>
      </c>
      <c r="D91" s="218"/>
      <c r="E91" s="218"/>
      <c r="F91" s="239" t="s">
        <v>513</v>
      </c>
      <c r="G91" s="240"/>
      <c r="H91" s="218" t="s">
        <v>534</v>
      </c>
      <c r="I91" s="218" t="s">
        <v>509</v>
      </c>
      <c r="J91" s="218">
        <v>50</v>
      </c>
      <c r="K91" s="230"/>
    </row>
    <row r="92" spans="2:11" s="1" customFormat="1" ht="15" customHeight="1">
      <c r="B92" s="241"/>
      <c r="C92" s="218" t="s">
        <v>535</v>
      </c>
      <c r="D92" s="218"/>
      <c r="E92" s="218"/>
      <c r="F92" s="239" t="s">
        <v>513</v>
      </c>
      <c r="G92" s="240"/>
      <c r="H92" s="218" t="s">
        <v>536</v>
      </c>
      <c r="I92" s="218" t="s">
        <v>509</v>
      </c>
      <c r="J92" s="218">
        <v>255</v>
      </c>
      <c r="K92" s="230"/>
    </row>
    <row r="93" spans="2:11" s="1" customFormat="1" ht="15" customHeight="1">
      <c r="B93" s="241"/>
      <c r="C93" s="218" t="s">
        <v>537</v>
      </c>
      <c r="D93" s="218"/>
      <c r="E93" s="218"/>
      <c r="F93" s="239" t="s">
        <v>507</v>
      </c>
      <c r="G93" s="240"/>
      <c r="H93" s="218" t="s">
        <v>538</v>
      </c>
      <c r="I93" s="218" t="s">
        <v>539</v>
      </c>
      <c r="J93" s="218"/>
      <c r="K93" s="230"/>
    </row>
    <row r="94" spans="2:11" s="1" customFormat="1" ht="15" customHeight="1">
      <c r="B94" s="241"/>
      <c r="C94" s="218" t="s">
        <v>540</v>
      </c>
      <c r="D94" s="218"/>
      <c r="E94" s="218"/>
      <c r="F94" s="239" t="s">
        <v>507</v>
      </c>
      <c r="G94" s="240"/>
      <c r="H94" s="218" t="s">
        <v>541</v>
      </c>
      <c r="I94" s="218" t="s">
        <v>542</v>
      </c>
      <c r="J94" s="218"/>
      <c r="K94" s="230"/>
    </row>
    <row r="95" spans="2:11" s="1" customFormat="1" ht="15" customHeight="1">
      <c r="B95" s="241"/>
      <c r="C95" s="218" t="s">
        <v>543</v>
      </c>
      <c r="D95" s="218"/>
      <c r="E95" s="218"/>
      <c r="F95" s="239" t="s">
        <v>507</v>
      </c>
      <c r="G95" s="240"/>
      <c r="H95" s="218" t="s">
        <v>543</v>
      </c>
      <c r="I95" s="218" t="s">
        <v>542</v>
      </c>
      <c r="J95" s="218"/>
      <c r="K95" s="230"/>
    </row>
    <row r="96" spans="2:11" s="1" customFormat="1" ht="15" customHeight="1">
      <c r="B96" s="241"/>
      <c r="C96" s="218" t="s">
        <v>37</v>
      </c>
      <c r="D96" s="218"/>
      <c r="E96" s="218"/>
      <c r="F96" s="239" t="s">
        <v>507</v>
      </c>
      <c r="G96" s="240"/>
      <c r="H96" s="218" t="s">
        <v>544</v>
      </c>
      <c r="I96" s="218" t="s">
        <v>542</v>
      </c>
      <c r="J96" s="218"/>
      <c r="K96" s="230"/>
    </row>
    <row r="97" spans="2:11" s="1" customFormat="1" ht="15" customHeight="1">
      <c r="B97" s="241"/>
      <c r="C97" s="218" t="s">
        <v>47</v>
      </c>
      <c r="D97" s="218"/>
      <c r="E97" s="218"/>
      <c r="F97" s="239" t="s">
        <v>507</v>
      </c>
      <c r="G97" s="240"/>
      <c r="H97" s="218" t="s">
        <v>545</v>
      </c>
      <c r="I97" s="218" t="s">
        <v>542</v>
      </c>
      <c r="J97" s="218"/>
      <c r="K97" s="230"/>
    </row>
    <row r="98" spans="2:11" s="1" customFormat="1" ht="15" customHeight="1">
      <c r="B98" s="244"/>
      <c r="C98" s="245"/>
      <c r="D98" s="245"/>
      <c r="E98" s="245"/>
      <c r="F98" s="245"/>
      <c r="G98" s="245"/>
      <c r="H98" s="245"/>
      <c r="I98" s="245"/>
      <c r="J98" s="245"/>
      <c r="K98" s="246"/>
    </row>
    <row r="99" spans="2:11" s="1" customFormat="1" ht="18.75" customHeight="1">
      <c r="B99" s="247"/>
      <c r="C99" s="248"/>
      <c r="D99" s="248"/>
      <c r="E99" s="248"/>
      <c r="F99" s="248"/>
      <c r="G99" s="248"/>
      <c r="H99" s="248"/>
      <c r="I99" s="248"/>
      <c r="J99" s="248"/>
      <c r="K99" s="247"/>
    </row>
    <row r="100" spans="2:11" s="1" customFormat="1" ht="18.75" customHeight="1"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</row>
    <row r="101" spans="2:11" s="1" customFormat="1" ht="7.5" customHeight="1">
      <c r="B101" s="226"/>
      <c r="C101" s="227"/>
      <c r="D101" s="227"/>
      <c r="E101" s="227"/>
      <c r="F101" s="227"/>
      <c r="G101" s="227"/>
      <c r="H101" s="227"/>
      <c r="I101" s="227"/>
      <c r="J101" s="227"/>
      <c r="K101" s="228"/>
    </row>
    <row r="102" spans="2:11" s="1" customFormat="1" ht="45" customHeight="1">
      <c r="B102" s="229"/>
      <c r="C102" s="337" t="s">
        <v>546</v>
      </c>
      <c r="D102" s="337"/>
      <c r="E102" s="337"/>
      <c r="F102" s="337"/>
      <c r="G102" s="337"/>
      <c r="H102" s="337"/>
      <c r="I102" s="337"/>
      <c r="J102" s="337"/>
      <c r="K102" s="230"/>
    </row>
    <row r="103" spans="2:11" s="1" customFormat="1" ht="17.25" customHeight="1">
      <c r="B103" s="229"/>
      <c r="C103" s="231" t="s">
        <v>501</v>
      </c>
      <c r="D103" s="231"/>
      <c r="E103" s="231"/>
      <c r="F103" s="231" t="s">
        <v>502</v>
      </c>
      <c r="G103" s="232"/>
      <c r="H103" s="231" t="s">
        <v>53</v>
      </c>
      <c r="I103" s="231" t="s">
        <v>56</v>
      </c>
      <c r="J103" s="231" t="s">
        <v>503</v>
      </c>
      <c r="K103" s="230"/>
    </row>
    <row r="104" spans="2:11" s="1" customFormat="1" ht="17.25" customHeight="1">
      <c r="B104" s="229"/>
      <c r="C104" s="233" t="s">
        <v>504</v>
      </c>
      <c r="D104" s="233"/>
      <c r="E104" s="233"/>
      <c r="F104" s="234" t="s">
        <v>505</v>
      </c>
      <c r="G104" s="235"/>
      <c r="H104" s="233"/>
      <c r="I104" s="233"/>
      <c r="J104" s="233" t="s">
        <v>506</v>
      </c>
      <c r="K104" s="230"/>
    </row>
    <row r="105" spans="2:11" s="1" customFormat="1" ht="5.25" customHeight="1">
      <c r="B105" s="229"/>
      <c r="C105" s="231"/>
      <c r="D105" s="231"/>
      <c r="E105" s="231"/>
      <c r="F105" s="231"/>
      <c r="G105" s="249"/>
      <c r="H105" s="231"/>
      <c r="I105" s="231"/>
      <c r="J105" s="231"/>
      <c r="K105" s="230"/>
    </row>
    <row r="106" spans="2:11" s="1" customFormat="1" ht="15" customHeight="1">
      <c r="B106" s="229"/>
      <c r="C106" s="218" t="s">
        <v>52</v>
      </c>
      <c r="D106" s="238"/>
      <c r="E106" s="238"/>
      <c r="F106" s="239" t="s">
        <v>507</v>
      </c>
      <c r="G106" s="218"/>
      <c r="H106" s="218" t="s">
        <v>547</v>
      </c>
      <c r="I106" s="218" t="s">
        <v>509</v>
      </c>
      <c r="J106" s="218">
        <v>20</v>
      </c>
      <c r="K106" s="230"/>
    </row>
    <row r="107" spans="2:11" s="1" customFormat="1" ht="15" customHeight="1">
      <c r="B107" s="229"/>
      <c r="C107" s="218" t="s">
        <v>510</v>
      </c>
      <c r="D107" s="218"/>
      <c r="E107" s="218"/>
      <c r="F107" s="239" t="s">
        <v>507</v>
      </c>
      <c r="G107" s="218"/>
      <c r="H107" s="218" t="s">
        <v>547</v>
      </c>
      <c r="I107" s="218" t="s">
        <v>509</v>
      </c>
      <c r="J107" s="218">
        <v>120</v>
      </c>
      <c r="K107" s="230"/>
    </row>
    <row r="108" spans="2:11" s="1" customFormat="1" ht="15" customHeight="1">
      <c r="B108" s="241"/>
      <c r="C108" s="218" t="s">
        <v>512</v>
      </c>
      <c r="D108" s="218"/>
      <c r="E108" s="218"/>
      <c r="F108" s="239" t="s">
        <v>513</v>
      </c>
      <c r="G108" s="218"/>
      <c r="H108" s="218" t="s">
        <v>547</v>
      </c>
      <c r="I108" s="218" t="s">
        <v>509</v>
      </c>
      <c r="J108" s="218">
        <v>50</v>
      </c>
      <c r="K108" s="230"/>
    </row>
    <row r="109" spans="2:11" s="1" customFormat="1" ht="15" customHeight="1">
      <c r="B109" s="241"/>
      <c r="C109" s="218" t="s">
        <v>515</v>
      </c>
      <c r="D109" s="218"/>
      <c r="E109" s="218"/>
      <c r="F109" s="239" t="s">
        <v>507</v>
      </c>
      <c r="G109" s="218"/>
      <c r="H109" s="218" t="s">
        <v>547</v>
      </c>
      <c r="I109" s="218" t="s">
        <v>517</v>
      </c>
      <c r="J109" s="218"/>
      <c r="K109" s="230"/>
    </row>
    <row r="110" spans="2:11" s="1" customFormat="1" ht="15" customHeight="1">
      <c r="B110" s="241"/>
      <c r="C110" s="218" t="s">
        <v>526</v>
      </c>
      <c r="D110" s="218"/>
      <c r="E110" s="218"/>
      <c r="F110" s="239" t="s">
        <v>513</v>
      </c>
      <c r="G110" s="218"/>
      <c r="H110" s="218" t="s">
        <v>547</v>
      </c>
      <c r="I110" s="218" t="s">
        <v>509</v>
      </c>
      <c r="J110" s="218">
        <v>50</v>
      </c>
      <c r="K110" s="230"/>
    </row>
    <row r="111" spans="2:11" s="1" customFormat="1" ht="15" customHeight="1">
      <c r="B111" s="241"/>
      <c r="C111" s="218" t="s">
        <v>534</v>
      </c>
      <c r="D111" s="218"/>
      <c r="E111" s="218"/>
      <c r="F111" s="239" t="s">
        <v>513</v>
      </c>
      <c r="G111" s="218"/>
      <c r="H111" s="218" t="s">
        <v>547</v>
      </c>
      <c r="I111" s="218" t="s">
        <v>509</v>
      </c>
      <c r="J111" s="218">
        <v>50</v>
      </c>
      <c r="K111" s="230"/>
    </row>
    <row r="112" spans="2:11" s="1" customFormat="1" ht="15" customHeight="1">
      <c r="B112" s="241"/>
      <c r="C112" s="218" t="s">
        <v>532</v>
      </c>
      <c r="D112" s="218"/>
      <c r="E112" s="218"/>
      <c r="F112" s="239" t="s">
        <v>513</v>
      </c>
      <c r="G112" s="218"/>
      <c r="H112" s="218" t="s">
        <v>547</v>
      </c>
      <c r="I112" s="218" t="s">
        <v>509</v>
      </c>
      <c r="J112" s="218">
        <v>50</v>
      </c>
      <c r="K112" s="230"/>
    </row>
    <row r="113" spans="2:11" s="1" customFormat="1" ht="15" customHeight="1">
      <c r="B113" s="241"/>
      <c r="C113" s="218" t="s">
        <v>52</v>
      </c>
      <c r="D113" s="218"/>
      <c r="E113" s="218"/>
      <c r="F113" s="239" t="s">
        <v>507</v>
      </c>
      <c r="G113" s="218"/>
      <c r="H113" s="218" t="s">
        <v>548</v>
      </c>
      <c r="I113" s="218" t="s">
        <v>509</v>
      </c>
      <c r="J113" s="218">
        <v>20</v>
      </c>
      <c r="K113" s="230"/>
    </row>
    <row r="114" spans="2:11" s="1" customFormat="1" ht="15" customHeight="1">
      <c r="B114" s="241"/>
      <c r="C114" s="218" t="s">
        <v>549</v>
      </c>
      <c r="D114" s="218"/>
      <c r="E114" s="218"/>
      <c r="F114" s="239" t="s">
        <v>507</v>
      </c>
      <c r="G114" s="218"/>
      <c r="H114" s="218" t="s">
        <v>550</v>
      </c>
      <c r="I114" s="218" t="s">
        <v>509</v>
      </c>
      <c r="J114" s="218">
        <v>120</v>
      </c>
      <c r="K114" s="230"/>
    </row>
    <row r="115" spans="2:11" s="1" customFormat="1" ht="15" customHeight="1">
      <c r="B115" s="241"/>
      <c r="C115" s="218" t="s">
        <v>37</v>
      </c>
      <c r="D115" s="218"/>
      <c r="E115" s="218"/>
      <c r="F115" s="239" t="s">
        <v>507</v>
      </c>
      <c r="G115" s="218"/>
      <c r="H115" s="218" t="s">
        <v>551</v>
      </c>
      <c r="I115" s="218" t="s">
        <v>542</v>
      </c>
      <c r="J115" s="218"/>
      <c r="K115" s="230"/>
    </row>
    <row r="116" spans="2:11" s="1" customFormat="1" ht="15" customHeight="1">
      <c r="B116" s="241"/>
      <c r="C116" s="218" t="s">
        <v>47</v>
      </c>
      <c r="D116" s="218"/>
      <c r="E116" s="218"/>
      <c r="F116" s="239" t="s">
        <v>507</v>
      </c>
      <c r="G116" s="218"/>
      <c r="H116" s="218" t="s">
        <v>552</v>
      </c>
      <c r="I116" s="218" t="s">
        <v>542</v>
      </c>
      <c r="J116" s="218"/>
      <c r="K116" s="230"/>
    </row>
    <row r="117" spans="2:11" s="1" customFormat="1" ht="15" customHeight="1">
      <c r="B117" s="241"/>
      <c r="C117" s="218" t="s">
        <v>56</v>
      </c>
      <c r="D117" s="218"/>
      <c r="E117" s="218"/>
      <c r="F117" s="239" t="s">
        <v>507</v>
      </c>
      <c r="G117" s="218"/>
      <c r="H117" s="218" t="s">
        <v>553</v>
      </c>
      <c r="I117" s="218" t="s">
        <v>554</v>
      </c>
      <c r="J117" s="218"/>
      <c r="K117" s="230"/>
    </row>
    <row r="118" spans="2:11" s="1" customFormat="1" ht="15" customHeight="1">
      <c r="B118" s="244"/>
      <c r="C118" s="250"/>
      <c r="D118" s="250"/>
      <c r="E118" s="250"/>
      <c r="F118" s="250"/>
      <c r="G118" s="250"/>
      <c r="H118" s="250"/>
      <c r="I118" s="250"/>
      <c r="J118" s="250"/>
      <c r="K118" s="246"/>
    </row>
    <row r="119" spans="2:11" s="1" customFormat="1" ht="18.75" customHeight="1">
      <c r="B119" s="251"/>
      <c r="C119" s="252"/>
      <c r="D119" s="252"/>
      <c r="E119" s="252"/>
      <c r="F119" s="253"/>
      <c r="G119" s="252"/>
      <c r="H119" s="252"/>
      <c r="I119" s="252"/>
      <c r="J119" s="252"/>
      <c r="K119" s="251"/>
    </row>
    <row r="120" spans="2:11" s="1" customFormat="1" ht="18.75" customHeigh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</row>
    <row r="121" spans="2:11" s="1" customFormat="1" ht="7.5" customHeight="1">
      <c r="B121" s="254"/>
      <c r="C121" s="255"/>
      <c r="D121" s="255"/>
      <c r="E121" s="255"/>
      <c r="F121" s="255"/>
      <c r="G121" s="255"/>
      <c r="H121" s="255"/>
      <c r="I121" s="255"/>
      <c r="J121" s="255"/>
      <c r="K121" s="256"/>
    </row>
    <row r="122" spans="2:11" s="1" customFormat="1" ht="45" customHeight="1">
      <c r="B122" s="257"/>
      <c r="C122" s="338" t="s">
        <v>555</v>
      </c>
      <c r="D122" s="338"/>
      <c r="E122" s="338"/>
      <c r="F122" s="338"/>
      <c r="G122" s="338"/>
      <c r="H122" s="338"/>
      <c r="I122" s="338"/>
      <c r="J122" s="338"/>
      <c r="K122" s="258"/>
    </row>
    <row r="123" spans="2:11" s="1" customFormat="1" ht="17.25" customHeight="1">
      <c r="B123" s="259"/>
      <c r="C123" s="231" t="s">
        <v>501</v>
      </c>
      <c r="D123" s="231"/>
      <c r="E123" s="231"/>
      <c r="F123" s="231" t="s">
        <v>502</v>
      </c>
      <c r="G123" s="232"/>
      <c r="H123" s="231" t="s">
        <v>53</v>
      </c>
      <c r="I123" s="231" t="s">
        <v>56</v>
      </c>
      <c r="J123" s="231" t="s">
        <v>503</v>
      </c>
      <c r="K123" s="260"/>
    </row>
    <row r="124" spans="2:11" s="1" customFormat="1" ht="17.25" customHeight="1">
      <c r="B124" s="259"/>
      <c r="C124" s="233" t="s">
        <v>504</v>
      </c>
      <c r="D124" s="233"/>
      <c r="E124" s="233"/>
      <c r="F124" s="234" t="s">
        <v>505</v>
      </c>
      <c r="G124" s="235"/>
      <c r="H124" s="233"/>
      <c r="I124" s="233"/>
      <c r="J124" s="233" t="s">
        <v>506</v>
      </c>
      <c r="K124" s="260"/>
    </row>
    <row r="125" spans="2:11" s="1" customFormat="1" ht="5.25" customHeight="1">
      <c r="B125" s="261"/>
      <c r="C125" s="236"/>
      <c r="D125" s="236"/>
      <c r="E125" s="236"/>
      <c r="F125" s="236"/>
      <c r="G125" s="262"/>
      <c r="H125" s="236"/>
      <c r="I125" s="236"/>
      <c r="J125" s="236"/>
      <c r="K125" s="263"/>
    </row>
    <row r="126" spans="2:11" s="1" customFormat="1" ht="15" customHeight="1">
      <c r="B126" s="261"/>
      <c r="C126" s="218" t="s">
        <v>510</v>
      </c>
      <c r="D126" s="238"/>
      <c r="E126" s="238"/>
      <c r="F126" s="239" t="s">
        <v>507</v>
      </c>
      <c r="G126" s="218"/>
      <c r="H126" s="218" t="s">
        <v>547</v>
      </c>
      <c r="I126" s="218" t="s">
        <v>509</v>
      </c>
      <c r="J126" s="218">
        <v>120</v>
      </c>
      <c r="K126" s="264"/>
    </row>
    <row r="127" spans="2:11" s="1" customFormat="1" ht="15" customHeight="1">
      <c r="B127" s="261"/>
      <c r="C127" s="218" t="s">
        <v>556</v>
      </c>
      <c r="D127" s="218"/>
      <c r="E127" s="218"/>
      <c r="F127" s="239" t="s">
        <v>507</v>
      </c>
      <c r="G127" s="218"/>
      <c r="H127" s="218" t="s">
        <v>557</v>
      </c>
      <c r="I127" s="218" t="s">
        <v>509</v>
      </c>
      <c r="J127" s="218" t="s">
        <v>558</v>
      </c>
      <c r="K127" s="264"/>
    </row>
    <row r="128" spans="2:11" s="1" customFormat="1" ht="15" customHeight="1">
      <c r="B128" s="261"/>
      <c r="C128" s="218" t="s">
        <v>455</v>
      </c>
      <c r="D128" s="218"/>
      <c r="E128" s="218"/>
      <c r="F128" s="239" t="s">
        <v>507</v>
      </c>
      <c r="G128" s="218"/>
      <c r="H128" s="218" t="s">
        <v>559</v>
      </c>
      <c r="I128" s="218" t="s">
        <v>509</v>
      </c>
      <c r="J128" s="218" t="s">
        <v>558</v>
      </c>
      <c r="K128" s="264"/>
    </row>
    <row r="129" spans="2:11" s="1" customFormat="1" ht="15" customHeight="1">
      <c r="B129" s="261"/>
      <c r="C129" s="218" t="s">
        <v>518</v>
      </c>
      <c r="D129" s="218"/>
      <c r="E129" s="218"/>
      <c r="F129" s="239" t="s">
        <v>513</v>
      </c>
      <c r="G129" s="218"/>
      <c r="H129" s="218" t="s">
        <v>519</v>
      </c>
      <c r="I129" s="218" t="s">
        <v>509</v>
      </c>
      <c r="J129" s="218">
        <v>15</v>
      </c>
      <c r="K129" s="264"/>
    </row>
    <row r="130" spans="2:11" s="1" customFormat="1" ht="15" customHeight="1">
      <c r="B130" s="261"/>
      <c r="C130" s="242" t="s">
        <v>520</v>
      </c>
      <c r="D130" s="242"/>
      <c r="E130" s="242"/>
      <c r="F130" s="243" t="s">
        <v>513</v>
      </c>
      <c r="G130" s="242"/>
      <c r="H130" s="242" t="s">
        <v>521</v>
      </c>
      <c r="I130" s="242" t="s">
        <v>509</v>
      </c>
      <c r="J130" s="242">
        <v>15</v>
      </c>
      <c r="K130" s="264"/>
    </row>
    <row r="131" spans="2:11" s="1" customFormat="1" ht="15" customHeight="1">
      <c r="B131" s="261"/>
      <c r="C131" s="242" t="s">
        <v>522</v>
      </c>
      <c r="D131" s="242"/>
      <c r="E131" s="242"/>
      <c r="F131" s="243" t="s">
        <v>513</v>
      </c>
      <c r="G131" s="242"/>
      <c r="H131" s="242" t="s">
        <v>523</v>
      </c>
      <c r="I131" s="242" t="s">
        <v>509</v>
      </c>
      <c r="J131" s="242">
        <v>20</v>
      </c>
      <c r="K131" s="264"/>
    </row>
    <row r="132" spans="2:11" s="1" customFormat="1" ht="15" customHeight="1">
      <c r="B132" s="261"/>
      <c r="C132" s="242" t="s">
        <v>524</v>
      </c>
      <c r="D132" s="242"/>
      <c r="E132" s="242"/>
      <c r="F132" s="243" t="s">
        <v>513</v>
      </c>
      <c r="G132" s="242"/>
      <c r="H132" s="242" t="s">
        <v>525</v>
      </c>
      <c r="I132" s="242" t="s">
        <v>509</v>
      </c>
      <c r="J132" s="242">
        <v>20</v>
      </c>
      <c r="K132" s="264"/>
    </row>
    <row r="133" spans="2:11" s="1" customFormat="1" ht="15" customHeight="1">
      <c r="B133" s="261"/>
      <c r="C133" s="218" t="s">
        <v>512</v>
      </c>
      <c r="D133" s="218"/>
      <c r="E133" s="218"/>
      <c r="F133" s="239" t="s">
        <v>513</v>
      </c>
      <c r="G133" s="218"/>
      <c r="H133" s="218" t="s">
        <v>547</v>
      </c>
      <c r="I133" s="218" t="s">
        <v>509</v>
      </c>
      <c r="J133" s="218">
        <v>50</v>
      </c>
      <c r="K133" s="264"/>
    </row>
    <row r="134" spans="2:11" s="1" customFormat="1" ht="15" customHeight="1">
      <c r="B134" s="261"/>
      <c r="C134" s="218" t="s">
        <v>526</v>
      </c>
      <c r="D134" s="218"/>
      <c r="E134" s="218"/>
      <c r="F134" s="239" t="s">
        <v>513</v>
      </c>
      <c r="G134" s="218"/>
      <c r="H134" s="218" t="s">
        <v>547</v>
      </c>
      <c r="I134" s="218" t="s">
        <v>509</v>
      </c>
      <c r="J134" s="218">
        <v>50</v>
      </c>
      <c r="K134" s="264"/>
    </row>
    <row r="135" spans="2:11" s="1" customFormat="1" ht="15" customHeight="1">
      <c r="B135" s="261"/>
      <c r="C135" s="218" t="s">
        <v>532</v>
      </c>
      <c r="D135" s="218"/>
      <c r="E135" s="218"/>
      <c r="F135" s="239" t="s">
        <v>513</v>
      </c>
      <c r="G135" s="218"/>
      <c r="H135" s="218" t="s">
        <v>547</v>
      </c>
      <c r="I135" s="218" t="s">
        <v>509</v>
      </c>
      <c r="J135" s="218">
        <v>50</v>
      </c>
      <c r="K135" s="264"/>
    </row>
    <row r="136" spans="2:11" s="1" customFormat="1" ht="15" customHeight="1">
      <c r="B136" s="261"/>
      <c r="C136" s="218" t="s">
        <v>534</v>
      </c>
      <c r="D136" s="218"/>
      <c r="E136" s="218"/>
      <c r="F136" s="239" t="s">
        <v>513</v>
      </c>
      <c r="G136" s="218"/>
      <c r="H136" s="218" t="s">
        <v>547</v>
      </c>
      <c r="I136" s="218" t="s">
        <v>509</v>
      </c>
      <c r="J136" s="218">
        <v>50</v>
      </c>
      <c r="K136" s="264"/>
    </row>
    <row r="137" spans="2:11" s="1" customFormat="1" ht="15" customHeight="1">
      <c r="B137" s="261"/>
      <c r="C137" s="218" t="s">
        <v>535</v>
      </c>
      <c r="D137" s="218"/>
      <c r="E137" s="218"/>
      <c r="F137" s="239" t="s">
        <v>513</v>
      </c>
      <c r="G137" s="218"/>
      <c r="H137" s="218" t="s">
        <v>560</v>
      </c>
      <c r="I137" s="218" t="s">
        <v>509</v>
      </c>
      <c r="J137" s="218">
        <v>255</v>
      </c>
      <c r="K137" s="264"/>
    </row>
    <row r="138" spans="2:11" s="1" customFormat="1" ht="15" customHeight="1">
      <c r="B138" s="261"/>
      <c r="C138" s="218" t="s">
        <v>537</v>
      </c>
      <c r="D138" s="218"/>
      <c r="E138" s="218"/>
      <c r="F138" s="239" t="s">
        <v>507</v>
      </c>
      <c r="G138" s="218"/>
      <c r="H138" s="218" t="s">
        <v>561</v>
      </c>
      <c r="I138" s="218" t="s">
        <v>539</v>
      </c>
      <c r="J138" s="218"/>
      <c r="K138" s="264"/>
    </row>
    <row r="139" spans="2:11" s="1" customFormat="1" ht="15" customHeight="1">
      <c r="B139" s="261"/>
      <c r="C139" s="218" t="s">
        <v>540</v>
      </c>
      <c r="D139" s="218"/>
      <c r="E139" s="218"/>
      <c r="F139" s="239" t="s">
        <v>507</v>
      </c>
      <c r="G139" s="218"/>
      <c r="H139" s="218" t="s">
        <v>562</v>
      </c>
      <c r="I139" s="218" t="s">
        <v>542</v>
      </c>
      <c r="J139" s="218"/>
      <c r="K139" s="264"/>
    </row>
    <row r="140" spans="2:11" s="1" customFormat="1" ht="15" customHeight="1">
      <c r="B140" s="261"/>
      <c r="C140" s="218" t="s">
        <v>543</v>
      </c>
      <c r="D140" s="218"/>
      <c r="E140" s="218"/>
      <c r="F140" s="239" t="s">
        <v>507</v>
      </c>
      <c r="G140" s="218"/>
      <c r="H140" s="218" t="s">
        <v>543</v>
      </c>
      <c r="I140" s="218" t="s">
        <v>542</v>
      </c>
      <c r="J140" s="218"/>
      <c r="K140" s="264"/>
    </row>
    <row r="141" spans="2:11" s="1" customFormat="1" ht="15" customHeight="1">
      <c r="B141" s="261"/>
      <c r="C141" s="218" t="s">
        <v>37</v>
      </c>
      <c r="D141" s="218"/>
      <c r="E141" s="218"/>
      <c r="F141" s="239" t="s">
        <v>507</v>
      </c>
      <c r="G141" s="218"/>
      <c r="H141" s="218" t="s">
        <v>563</v>
      </c>
      <c r="I141" s="218" t="s">
        <v>542</v>
      </c>
      <c r="J141" s="218"/>
      <c r="K141" s="264"/>
    </row>
    <row r="142" spans="2:11" s="1" customFormat="1" ht="15" customHeight="1">
      <c r="B142" s="261"/>
      <c r="C142" s="218" t="s">
        <v>564</v>
      </c>
      <c r="D142" s="218"/>
      <c r="E142" s="218"/>
      <c r="F142" s="239" t="s">
        <v>507</v>
      </c>
      <c r="G142" s="218"/>
      <c r="H142" s="218" t="s">
        <v>565</v>
      </c>
      <c r="I142" s="218" t="s">
        <v>542</v>
      </c>
      <c r="J142" s="218"/>
      <c r="K142" s="264"/>
    </row>
    <row r="143" spans="2:11" s="1" customFormat="1" ht="15" customHeight="1">
      <c r="B143" s="265"/>
      <c r="C143" s="266"/>
      <c r="D143" s="266"/>
      <c r="E143" s="266"/>
      <c r="F143" s="266"/>
      <c r="G143" s="266"/>
      <c r="H143" s="266"/>
      <c r="I143" s="266"/>
      <c r="J143" s="266"/>
      <c r="K143" s="267"/>
    </row>
    <row r="144" spans="2:11" s="1" customFormat="1" ht="18.75" customHeight="1">
      <c r="B144" s="252"/>
      <c r="C144" s="252"/>
      <c r="D144" s="252"/>
      <c r="E144" s="252"/>
      <c r="F144" s="253"/>
      <c r="G144" s="252"/>
      <c r="H144" s="252"/>
      <c r="I144" s="252"/>
      <c r="J144" s="252"/>
      <c r="K144" s="252"/>
    </row>
    <row r="145" spans="2:11" s="1" customFormat="1" ht="18.75" customHeight="1"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</row>
    <row r="146" spans="2:11" s="1" customFormat="1" ht="7.5" customHeight="1">
      <c r="B146" s="226"/>
      <c r="C146" s="227"/>
      <c r="D146" s="227"/>
      <c r="E146" s="227"/>
      <c r="F146" s="227"/>
      <c r="G146" s="227"/>
      <c r="H146" s="227"/>
      <c r="I146" s="227"/>
      <c r="J146" s="227"/>
      <c r="K146" s="228"/>
    </row>
    <row r="147" spans="2:11" s="1" customFormat="1" ht="45" customHeight="1">
      <c r="B147" s="229"/>
      <c r="C147" s="337" t="s">
        <v>566</v>
      </c>
      <c r="D147" s="337"/>
      <c r="E147" s="337"/>
      <c r="F147" s="337"/>
      <c r="G147" s="337"/>
      <c r="H147" s="337"/>
      <c r="I147" s="337"/>
      <c r="J147" s="337"/>
      <c r="K147" s="230"/>
    </row>
    <row r="148" spans="2:11" s="1" customFormat="1" ht="17.25" customHeight="1">
      <c r="B148" s="229"/>
      <c r="C148" s="231" t="s">
        <v>501</v>
      </c>
      <c r="D148" s="231"/>
      <c r="E148" s="231"/>
      <c r="F148" s="231" t="s">
        <v>502</v>
      </c>
      <c r="G148" s="232"/>
      <c r="H148" s="231" t="s">
        <v>53</v>
      </c>
      <c r="I148" s="231" t="s">
        <v>56</v>
      </c>
      <c r="J148" s="231" t="s">
        <v>503</v>
      </c>
      <c r="K148" s="230"/>
    </row>
    <row r="149" spans="2:11" s="1" customFormat="1" ht="17.25" customHeight="1">
      <c r="B149" s="229"/>
      <c r="C149" s="233" t="s">
        <v>504</v>
      </c>
      <c r="D149" s="233"/>
      <c r="E149" s="233"/>
      <c r="F149" s="234" t="s">
        <v>505</v>
      </c>
      <c r="G149" s="235"/>
      <c r="H149" s="233"/>
      <c r="I149" s="233"/>
      <c r="J149" s="233" t="s">
        <v>506</v>
      </c>
      <c r="K149" s="230"/>
    </row>
    <row r="150" spans="2:11" s="1" customFormat="1" ht="5.25" customHeight="1">
      <c r="B150" s="241"/>
      <c r="C150" s="236"/>
      <c r="D150" s="236"/>
      <c r="E150" s="236"/>
      <c r="F150" s="236"/>
      <c r="G150" s="237"/>
      <c r="H150" s="236"/>
      <c r="I150" s="236"/>
      <c r="J150" s="236"/>
      <c r="K150" s="264"/>
    </row>
    <row r="151" spans="2:11" s="1" customFormat="1" ht="15" customHeight="1">
      <c r="B151" s="241"/>
      <c r="C151" s="268" t="s">
        <v>510</v>
      </c>
      <c r="D151" s="218"/>
      <c r="E151" s="218"/>
      <c r="F151" s="269" t="s">
        <v>507</v>
      </c>
      <c r="G151" s="218"/>
      <c r="H151" s="268" t="s">
        <v>547</v>
      </c>
      <c r="I151" s="268" t="s">
        <v>509</v>
      </c>
      <c r="J151" s="268">
        <v>120</v>
      </c>
      <c r="K151" s="264"/>
    </row>
    <row r="152" spans="2:11" s="1" customFormat="1" ht="15" customHeight="1">
      <c r="B152" s="241"/>
      <c r="C152" s="268" t="s">
        <v>556</v>
      </c>
      <c r="D152" s="218"/>
      <c r="E152" s="218"/>
      <c r="F152" s="269" t="s">
        <v>507</v>
      </c>
      <c r="G152" s="218"/>
      <c r="H152" s="268" t="s">
        <v>567</v>
      </c>
      <c r="I152" s="268" t="s">
        <v>509</v>
      </c>
      <c r="J152" s="268" t="s">
        <v>558</v>
      </c>
      <c r="K152" s="264"/>
    </row>
    <row r="153" spans="2:11" s="1" customFormat="1" ht="15" customHeight="1">
      <c r="B153" s="241"/>
      <c r="C153" s="268" t="s">
        <v>455</v>
      </c>
      <c r="D153" s="218"/>
      <c r="E153" s="218"/>
      <c r="F153" s="269" t="s">
        <v>507</v>
      </c>
      <c r="G153" s="218"/>
      <c r="H153" s="268" t="s">
        <v>568</v>
      </c>
      <c r="I153" s="268" t="s">
        <v>509</v>
      </c>
      <c r="J153" s="268" t="s">
        <v>558</v>
      </c>
      <c r="K153" s="264"/>
    </row>
    <row r="154" spans="2:11" s="1" customFormat="1" ht="15" customHeight="1">
      <c r="B154" s="241"/>
      <c r="C154" s="268" t="s">
        <v>512</v>
      </c>
      <c r="D154" s="218"/>
      <c r="E154" s="218"/>
      <c r="F154" s="269" t="s">
        <v>513</v>
      </c>
      <c r="G154" s="218"/>
      <c r="H154" s="268" t="s">
        <v>547</v>
      </c>
      <c r="I154" s="268" t="s">
        <v>509</v>
      </c>
      <c r="J154" s="268">
        <v>50</v>
      </c>
      <c r="K154" s="264"/>
    </row>
    <row r="155" spans="2:11" s="1" customFormat="1" ht="15" customHeight="1">
      <c r="B155" s="241"/>
      <c r="C155" s="268" t="s">
        <v>515</v>
      </c>
      <c r="D155" s="218"/>
      <c r="E155" s="218"/>
      <c r="F155" s="269" t="s">
        <v>507</v>
      </c>
      <c r="G155" s="218"/>
      <c r="H155" s="268" t="s">
        <v>547</v>
      </c>
      <c r="I155" s="268" t="s">
        <v>517</v>
      </c>
      <c r="J155" s="268"/>
      <c r="K155" s="264"/>
    </row>
    <row r="156" spans="2:11" s="1" customFormat="1" ht="15" customHeight="1">
      <c r="B156" s="241"/>
      <c r="C156" s="268" t="s">
        <v>526</v>
      </c>
      <c r="D156" s="218"/>
      <c r="E156" s="218"/>
      <c r="F156" s="269" t="s">
        <v>513</v>
      </c>
      <c r="G156" s="218"/>
      <c r="H156" s="268" t="s">
        <v>547</v>
      </c>
      <c r="I156" s="268" t="s">
        <v>509</v>
      </c>
      <c r="J156" s="268">
        <v>50</v>
      </c>
      <c r="K156" s="264"/>
    </row>
    <row r="157" spans="2:11" s="1" customFormat="1" ht="15" customHeight="1">
      <c r="B157" s="241"/>
      <c r="C157" s="268" t="s">
        <v>534</v>
      </c>
      <c r="D157" s="218"/>
      <c r="E157" s="218"/>
      <c r="F157" s="269" t="s">
        <v>513</v>
      </c>
      <c r="G157" s="218"/>
      <c r="H157" s="268" t="s">
        <v>547</v>
      </c>
      <c r="I157" s="268" t="s">
        <v>509</v>
      </c>
      <c r="J157" s="268">
        <v>50</v>
      </c>
      <c r="K157" s="264"/>
    </row>
    <row r="158" spans="2:11" s="1" customFormat="1" ht="15" customHeight="1">
      <c r="B158" s="241"/>
      <c r="C158" s="268" t="s">
        <v>532</v>
      </c>
      <c r="D158" s="218"/>
      <c r="E158" s="218"/>
      <c r="F158" s="269" t="s">
        <v>513</v>
      </c>
      <c r="G158" s="218"/>
      <c r="H158" s="268" t="s">
        <v>547</v>
      </c>
      <c r="I158" s="268" t="s">
        <v>509</v>
      </c>
      <c r="J158" s="268">
        <v>50</v>
      </c>
      <c r="K158" s="264"/>
    </row>
    <row r="159" spans="2:11" s="1" customFormat="1" ht="15" customHeight="1">
      <c r="B159" s="241"/>
      <c r="C159" s="268" t="s">
        <v>87</v>
      </c>
      <c r="D159" s="218"/>
      <c r="E159" s="218"/>
      <c r="F159" s="269" t="s">
        <v>507</v>
      </c>
      <c r="G159" s="218"/>
      <c r="H159" s="268" t="s">
        <v>569</v>
      </c>
      <c r="I159" s="268" t="s">
        <v>509</v>
      </c>
      <c r="J159" s="268" t="s">
        <v>570</v>
      </c>
      <c r="K159" s="264"/>
    </row>
    <row r="160" spans="2:11" s="1" customFormat="1" ht="15" customHeight="1">
      <c r="B160" s="241"/>
      <c r="C160" s="268" t="s">
        <v>571</v>
      </c>
      <c r="D160" s="218"/>
      <c r="E160" s="218"/>
      <c r="F160" s="269" t="s">
        <v>507</v>
      </c>
      <c r="G160" s="218"/>
      <c r="H160" s="268" t="s">
        <v>572</v>
      </c>
      <c r="I160" s="268" t="s">
        <v>542</v>
      </c>
      <c r="J160" s="268"/>
      <c r="K160" s="264"/>
    </row>
    <row r="161" spans="2:11" s="1" customFormat="1" ht="15" customHeight="1">
      <c r="B161" s="270"/>
      <c r="C161" s="250"/>
      <c r="D161" s="250"/>
      <c r="E161" s="250"/>
      <c r="F161" s="250"/>
      <c r="G161" s="250"/>
      <c r="H161" s="250"/>
      <c r="I161" s="250"/>
      <c r="J161" s="250"/>
      <c r="K161" s="271"/>
    </row>
    <row r="162" spans="2:11" s="1" customFormat="1" ht="18.75" customHeight="1">
      <c r="B162" s="252"/>
      <c r="C162" s="262"/>
      <c r="D162" s="262"/>
      <c r="E162" s="262"/>
      <c r="F162" s="272"/>
      <c r="G162" s="262"/>
      <c r="H162" s="262"/>
      <c r="I162" s="262"/>
      <c r="J162" s="262"/>
      <c r="K162" s="252"/>
    </row>
    <row r="163" spans="2:11" s="1" customFormat="1" ht="18.75" customHeigh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</row>
    <row r="164" spans="2:11" s="1" customFormat="1" ht="7.5" customHeight="1">
      <c r="B164" s="207"/>
      <c r="C164" s="208"/>
      <c r="D164" s="208"/>
      <c r="E164" s="208"/>
      <c r="F164" s="208"/>
      <c r="G164" s="208"/>
      <c r="H164" s="208"/>
      <c r="I164" s="208"/>
      <c r="J164" s="208"/>
      <c r="K164" s="209"/>
    </row>
    <row r="165" spans="2:11" s="1" customFormat="1" ht="45" customHeight="1">
      <c r="B165" s="210"/>
      <c r="C165" s="338" t="s">
        <v>573</v>
      </c>
      <c r="D165" s="338"/>
      <c r="E165" s="338"/>
      <c r="F165" s="338"/>
      <c r="G165" s="338"/>
      <c r="H165" s="338"/>
      <c r="I165" s="338"/>
      <c r="J165" s="338"/>
      <c r="K165" s="211"/>
    </row>
    <row r="166" spans="2:11" s="1" customFormat="1" ht="17.25" customHeight="1">
      <c r="B166" s="210"/>
      <c r="C166" s="231" t="s">
        <v>501</v>
      </c>
      <c r="D166" s="231"/>
      <c r="E166" s="231"/>
      <c r="F166" s="231" t="s">
        <v>502</v>
      </c>
      <c r="G166" s="273"/>
      <c r="H166" s="274" t="s">
        <v>53</v>
      </c>
      <c r="I166" s="274" t="s">
        <v>56</v>
      </c>
      <c r="J166" s="231" t="s">
        <v>503</v>
      </c>
      <c r="K166" s="211"/>
    </row>
    <row r="167" spans="2:11" s="1" customFormat="1" ht="17.25" customHeight="1">
      <c r="B167" s="212"/>
      <c r="C167" s="233" t="s">
        <v>504</v>
      </c>
      <c r="D167" s="233"/>
      <c r="E167" s="233"/>
      <c r="F167" s="234" t="s">
        <v>505</v>
      </c>
      <c r="G167" s="275"/>
      <c r="H167" s="276"/>
      <c r="I167" s="276"/>
      <c r="J167" s="233" t="s">
        <v>506</v>
      </c>
      <c r="K167" s="213"/>
    </row>
    <row r="168" spans="2:11" s="1" customFormat="1" ht="5.25" customHeight="1">
      <c r="B168" s="241"/>
      <c r="C168" s="236"/>
      <c r="D168" s="236"/>
      <c r="E168" s="236"/>
      <c r="F168" s="236"/>
      <c r="G168" s="237"/>
      <c r="H168" s="236"/>
      <c r="I168" s="236"/>
      <c r="J168" s="236"/>
      <c r="K168" s="264"/>
    </row>
    <row r="169" spans="2:11" s="1" customFormat="1" ht="15" customHeight="1">
      <c r="B169" s="241"/>
      <c r="C169" s="218" t="s">
        <v>510</v>
      </c>
      <c r="D169" s="218"/>
      <c r="E169" s="218"/>
      <c r="F169" s="239" t="s">
        <v>507</v>
      </c>
      <c r="G169" s="218"/>
      <c r="H169" s="218" t="s">
        <v>547</v>
      </c>
      <c r="I169" s="218" t="s">
        <v>509</v>
      </c>
      <c r="J169" s="218">
        <v>120</v>
      </c>
      <c r="K169" s="264"/>
    </row>
    <row r="170" spans="2:11" s="1" customFormat="1" ht="15" customHeight="1">
      <c r="B170" s="241"/>
      <c r="C170" s="218" t="s">
        <v>556</v>
      </c>
      <c r="D170" s="218"/>
      <c r="E170" s="218"/>
      <c r="F170" s="239" t="s">
        <v>507</v>
      </c>
      <c r="G170" s="218"/>
      <c r="H170" s="218" t="s">
        <v>557</v>
      </c>
      <c r="I170" s="218" t="s">
        <v>509</v>
      </c>
      <c r="J170" s="218" t="s">
        <v>558</v>
      </c>
      <c r="K170" s="264"/>
    </row>
    <row r="171" spans="2:11" s="1" customFormat="1" ht="15" customHeight="1">
      <c r="B171" s="241"/>
      <c r="C171" s="218" t="s">
        <v>455</v>
      </c>
      <c r="D171" s="218"/>
      <c r="E171" s="218"/>
      <c r="F171" s="239" t="s">
        <v>507</v>
      </c>
      <c r="G171" s="218"/>
      <c r="H171" s="218" t="s">
        <v>574</v>
      </c>
      <c r="I171" s="218" t="s">
        <v>509</v>
      </c>
      <c r="J171" s="218" t="s">
        <v>558</v>
      </c>
      <c r="K171" s="264"/>
    </row>
    <row r="172" spans="2:11" s="1" customFormat="1" ht="15" customHeight="1">
      <c r="B172" s="241"/>
      <c r="C172" s="218" t="s">
        <v>512</v>
      </c>
      <c r="D172" s="218"/>
      <c r="E172" s="218"/>
      <c r="F172" s="239" t="s">
        <v>513</v>
      </c>
      <c r="G172" s="218"/>
      <c r="H172" s="218" t="s">
        <v>574</v>
      </c>
      <c r="I172" s="218" t="s">
        <v>509</v>
      </c>
      <c r="J172" s="218">
        <v>50</v>
      </c>
      <c r="K172" s="264"/>
    </row>
    <row r="173" spans="2:11" s="1" customFormat="1" ht="15" customHeight="1">
      <c r="B173" s="241"/>
      <c r="C173" s="218" t="s">
        <v>515</v>
      </c>
      <c r="D173" s="218"/>
      <c r="E173" s="218"/>
      <c r="F173" s="239" t="s">
        <v>507</v>
      </c>
      <c r="G173" s="218"/>
      <c r="H173" s="218" t="s">
        <v>574</v>
      </c>
      <c r="I173" s="218" t="s">
        <v>517</v>
      </c>
      <c r="J173" s="218"/>
      <c r="K173" s="264"/>
    </row>
    <row r="174" spans="2:11" s="1" customFormat="1" ht="15" customHeight="1">
      <c r="B174" s="241"/>
      <c r="C174" s="218" t="s">
        <v>526</v>
      </c>
      <c r="D174" s="218"/>
      <c r="E174" s="218"/>
      <c r="F174" s="239" t="s">
        <v>513</v>
      </c>
      <c r="G174" s="218"/>
      <c r="H174" s="218" t="s">
        <v>574</v>
      </c>
      <c r="I174" s="218" t="s">
        <v>509</v>
      </c>
      <c r="J174" s="218">
        <v>50</v>
      </c>
      <c r="K174" s="264"/>
    </row>
    <row r="175" spans="2:11" s="1" customFormat="1" ht="15" customHeight="1">
      <c r="B175" s="241"/>
      <c r="C175" s="218" t="s">
        <v>534</v>
      </c>
      <c r="D175" s="218"/>
      <c r="E175" s="218"/>
      <c r="F175" s="239" t="s">
        <v>513</v>
      </c>
      <c r="G175" s="218"/>
      <c r="H175" s="218" t="s">
        <v>574</v>
      </c>
      <c r="I175" s="218" t="s">
        <v>509</v>
      </c>
      <c r="J175" s="218">
        <v>50</v>
      </c>
      <c r="K175" s="264"/>
    </row>
    <row r="176" spans="2:11" s="1" customFormat="1" ht="15" customHeight="1">
      <c r="B176" s="241"/>
      <c r="C176" s="218" t="s">
        <v>532</v>
      </c>
      <c r="D176" s="218"/>
      <c r="E176" s="218"/>
      <c r="F176" s="239" t="s">
        <v>513</v>
      </c>
      <c r="G176" s="218"/>
      <c r="H176" s="218" t="s">
        <v>574</v>
      </c>
      <c r="I176" s="218" t="s">
        <v>509</v>
      </c>
      <c r="J176" s="218">
        <v>50</v>
      </c>
      <c r="K176" s="264"/>
    </row>
    <row r="177" spans="2:11" s="1" customFormat="1" ht="15" customHeight="1">
      <c r="B177" s="241"/>
      <c r="C177" s="218" t="s">
        <v>97</v>
      </c>
      <c r="D177" s="218"/>
      <c r="E177" s="218"/>
      <c r="F177" s="239" t="s">
        <v>507</v>
      </c>
      <c r="G177" s="218"/>
      <c r="H177" s="218" t="s">
        <v>575</v>
      </c>
      <c r="I177" s="218" t="s">
        <v>576</v>
      </c>
      <c r="J177" s="218"/>
      <c r="K177" s="264"/>
    </row>
    <row r="178" spans="2:11" s="1" customFormat="1" ht="15" customHeight="1">
      <c r="B178" s="241"/>
      <c r="C178" s="218" t="s">
        <v>56</v>
      </c>
      <c r="D178" s="218"/>
      <c r="E178" s="218"/>
      <c r="F178" s="239" t="s">
        <v>507</v>
      </c>
      <c r="G178" s="218"/>
      <c r="H178" s="218" t="s">
        <v>577</v>
      </c>
      <c r="I178" s="218" t="s">
        <v>578</v>
      </c>
      <c r="J178" s="218">
        <v>1</v>
      </c>
      <c r="K178" s="264"/>
    </row>
    <row r="179" spans="2:11" s="1" customFormat="1" ht="15" customHeight="1">
      <c r="B179" s="241"/>
      <c r="C179" s="218" t="s">
        <v>52</v>
      </c>
      <c r="D179" s="218"/>
      <c r="E179" s="218"/>
      <c r="F179" s="239" t="s">
        <v>507</v>
      </c>
      <c r="G179" s="218"/>
      <c r="H179" s="218" t="s">
        <v>579</v>
      </c>
      <c r="I179" s="218" t="s">
        <v>509</v>
      </c>
      <c r="J179" s="218">
        <v>20</v>
      </c>
      <c r="K179" s="264"/>
    </row>
    <row r="180" spans="2:11" s="1" customFormat="1" ht="15" customHeight="1">
      <c r="B180" s="241"/>
      <c r="C180" s="218" t="s">
        <v>53</v>
      </c>
      <c r="D180" s="218"/>
      <c r="E180" s="218"/>
      <c r="F180" s="239" t="s">
        <v>507</v>
      </c>
      <c r="G180" s="218"/>
      <c r="H180" s="218" t="s">
        <v>580</v>
      </c>
      <c r="I180" s="218" t="s">
        <v>509</v>
      </c>
      <c r="J180" s="218">
        <v>255</v>
      </c>
      <c r="K180" s="264"/>
    </row>
    <row r="181" spans="2:11" s="1" customFormat="1" ht="15" customHeight="1">
      <c r="B181" s="241"/>
      <c r="C181" s="218" t="s">
        <v>98</v>
      </c>
      <c r="D181" s="218"/>
      <c r="E181" s="218"/>
      <c r="F181" s="239" t="s">
        <v>507</v>
      </c>
      <c r="G181" s="218"/>
      <c r="H181" s="218" t="s">
        <v>471</v>
      </c>
      <c r="I181" s="218" t="s">
        <v>509</v>
      </c>
      <c r="J181" s="218">
        <v>10</v>
      </c>
      <c r="K181" s="264"/>
    </row>
    <row r="182" spans="2:11" s="1" customFormat="1" ht="15" customHeight="1">
      <c r="B182" s="241"/>
      <c r="C182" s="218" t="s">
        <v>99</v>
      </c>
      <c r="D182" s="218"/>
      <c r="E182" s="218"/>
      <c r="F182" s="239" t="s">
        <v>507</v>
      </c>
      <c r="G182" s="218"/>
      <c r="H182" s="218" t="s">
        <v>581</v>
      </c>
      <c r="I182" s="218" t="s">
        <v>542</v>
      </c>
      <c r="J182" s="218"/>
      <c r="K182" s="264"/>
    </row>
    <row r="183" spans="2:11" s="1" customFormat="1" ht="15" customHeight="1">
      <c r="B183" s="241"/>
      <c r="C183" s="218" t="s">
        <v>582</v>
      </c>
      <c r="D183" s="218"/>
      <c r="E183" s="218"/>
      <c r="F183" s="239" t="s">
        <v>507</v>
      </c>
      <c r="G183" s="218"/>
      <c r="H183" s="218" t="s">
        <v>583</v>
      </c>
      <c r="I183" s="218" t="s">
        <v>542</v>
      </c>
      <c r="J183" s="218"/>
      <c r="K183" s="264"/>
    </row>
    <row r="184" spans="2:11" s="1" customFormat="1" ht="15" customHeight="1">
      <c r="B184" s="241"/>
      <c r="C184" s="218" t="s">
        <v>571</v>
      </c>
      <c r="D184" s="218"/>
      <c r="E184" s="218"/>
      <c r="F184" s="239" t="s">
        <v>507</v>
      </c>
      <c r="G184" s="218"/>
      <c r="H184" s="218" t="s">
        <v>584</v>
      </c>
      <c r="I184" s="218" t="s">
        <v>542</v>
      </c>
      <c r="J184" s="218"/>
      <c r="K184" s="264"/>
    </row>
    <row r="185" spans="2:11" s="1" customFormat="1" ht="15" customHeight="1">
      <c r="B185" s="241"/>
      <c r="C185" s="218" t="s">
        <v>101</v>
      </c>
      <c r="D185" s="218"/>
      <c r="E185" s="218"/>
      <c r="F185" s="239" t="s">
        <v>513</v>
      </c>
      <c r="G185" s="218"/>
      <c r="H185" s="218" t="s">
        <v>585</v>
      </c>
      <c r="I185" s="218" t="s">
        <v>509</v>
      </c>
      <c r="J185" s="218">
        <v>50</v>
      </c>
      <c r="K185" s="264"/>
    </row>
    <row r="186" spans="2:11" s="1" customFormat="1" ht="15" customHeight="1">
      <c r="B186" s="241"/>
      <c r="C186" s="218" t="s">
        <v>586</v>
      </c>
      <c r="D186" s="218"/>
      <c r="E186" s="218"/>
      <c r="F186" s="239" t="s">
        <v>513</v>
      </c>
      <c r="G186" s="218"/>
      <c r="H186" s="218" t="s">
        <v>587</v>
      </c>
      <c r="I186" s="218" t="s">
        <v>588</v>
      </c>
      <c r="J186" s="218"/>
      <c r="K186" s="264"/>
    </row>
    <row r="187" spans="2:11" s="1" customFormat="1" ht="15" customHeight="1">
      <c r="B187" s="241"/>
      <c r="C187" s="218" t="s">
        <v>589</v>
      </c>
      <c r="D187" s="218"/>
      <c r="E187" s="218"/>
      <c r="F187" s="239" t="s">
        <v>513</v>
      </c>
      <c r="G187" s="218"/>
      <c r="H187" s="218" t="s">
        <v>590</v>
      </c>
      <c r="I187" s="218" t="s">
        <v>588</v>
      </c>
      <c r="J187" s="218"/>
      <c r="K187" s="264"/>
    </row>
    <row r="188" spans="2:11" s="1" customFormat="1" ht="15" customHeight="1">
      <c r="B188" s="241"/>
      <c r="C188" s="218" t="s">
        <v>591</v>
      </c>
      <c r="D188" s="218"/>
      <c r="E188" s="218"/>
      <c r="F188" s="239" t="s">
        <v>513</v>
      </c>
      <c r="G188" s="218"/>
      <c r="H188" s="218" t="s">
        <v>592</v>
      </c>
      <c r="I188" s="218" t="s">
        <v>588</v>
      </c>
      <c r="J188" s="218"/>
      <c r="K188" s="264"/>
    </row>
    <row r="189" spans="2:11" s="1" customFormat="1" ht="15" customHeight="1">
      <c r="B189" s="241"/>
      <c r="C189" s="277" t="s">
        <v>593</v>
      </c>
      <c r="D189" s="218"/>
      <c r="E189" s="218"/>
      <c r="F189" s="239" t="s">
        <v>513</v>
      </c>
      <c r="G189" s="218"/>
      <c r="H189" s="218" t="s">
        <v>594</v>
      </c>
      <c r="I189" s="218" t="s">
        <v>595</v>
      </c>
      <c r="J189" s="278" t="s">
        <v>596</v>
      </c>
      <c r="K189" s="264"/>
    </row>
    <row r="190" spans="2:11" s="1" customFormat="1" ht="15" customHeight="1">
      <c r="B190" s="241"/>
      <c r="C190" s="277" t="s">
        <v>41</v>
      </c>
      <c r="D190" s="218"/>
      <c r="E190" s="218"/>
      <c r="F190" s="239" t="s">
        <v>507</v>
      </c>
      <c r="G190" s="218"/>
      <c r="H190" s="215" t="s">
        <v>597</v>
      </c>
      <c r="I190" s="218" t="s">
        <v>598</v>
      </c>
      <c r="J190" s="218"/>
      <c r="K190" s="264"/>
    </row>
    <row r="191" spans="2:11" s="1" customFormat="1" ht="15" customHeight="1">
      <c r="B191" s="241"/>
      <c r="C191" s="277" t="s">
        <v>599</v>
      </c>
      <c r="D191" s="218"/>
      <c r="E191" s="218"/>
      <c r="F191" s="239" t="s">
        <v>507</v>
      </c>
      <c r="G191" s="218"/>
      <c r="H191" s="218" t="s">
        <v>600</v>
      </c>
      <c r="I191" s="218" t="s">
        <v>542</v>
      </c>
      <c r="J191" s="218"/>
      <c r="K191" s="264"/>
    </row>
    <row r="192" spans="2:11" s="1" customFormat="1" ht="15" customHeight="1">
      <c r="B192" s="241"/>
      <c r="C192" s="277" t="s">
        <v>601</v>
      </c>
      <c r="D192" s="218"/>
      <c r="E192" s="218"/>
      <c r="F192" s="239" t="s">
        <v>507</v>
      </c>
      <c r="G192" s="218"/>
      <c r="H192" s="218" t="s">
        <v>602</v>
      </c>
      <c r="I192" s="218" t="s">
        <v>542</v>
      </c>
      <c r="J192" s="218"/>
      <c r="K192" s="264"/>
    </row>
    <row r="193" spans="2:11" s="1" customFormat="1" ht="15" customHeight="1">
      <c r="B193" s="241"/>
      <c r="C193" s="277" t="s">
        <v>603</v>
      </c>
      <c r="D193" s="218"/>
      <c r="E193" s="218"/>
      <c r="F193" s="239" t="s">
        <v>513</v>
      </c>
      <c r="G193" s="218"/>
      <c r="H193" s="218" t="s">
        <v>604</v>
      </c>
      <c r="I193" s="218" t="s">
        <v>542</v>
      </c>
      <c r="J193" s="218"/>
      <c r="K193" s="264"/>
    </row>
    <row r="194" spans="2:11" s="1" customFormat="1" ht="15" customHeight="1">
      <c r="B194" s="270"/>
      <c r="C194" s="279"/>
      <c r="D194" s="250"/>
      <c r="E194" s="250"/>
      <c r="F194" s="250"/>
      <c r="G194" s="250"/>
      <c r="H194" s="250"/>
      <c r="I194" s="250"/>
      <c r="J194" s="250"/>
      <c r="K194" s="271"/>
    </row>
    <row r="195" spans="2:11" s="1" customFormat="1" ht="18.75" customHeight="1">
      <c r="B195" s="252"/>
      <c r="C195" s="262"/>
      <c r="D195" s="262"/>
      <c r="E195" s="262"/>
      <c r="F195" s="272"/>
      <c r="G195" s="262"/>
      <c r="H195" s="262"/>
      <c r="I195" s="262"/>
      <c r="J195" s="262"/>
      <c r="K195" s="252"/>
    </row>
    <row r="196" spans="2:11" s="1" customFormat="1" ht="18.75" customHeight="1">
      <c r="B196" s="252"/>
      <c r="C196" s="262"/>
      <c r="D196" s="262"/>
      <c r="E196" s="262"/>
      <c r="F196" s="272"/>
      <c r="G196" s="262"/>
      <c r="H196" s="262"/>
      <c r="I196" s="262"/>
      <c r="J196" s="262"/>
      <c r="K196" s="252"/>
    </row>
    <row r="197" spans="2:11" s="1" customFormat="1" ht="18.75" customHeight="1">
      <c r="B197" s="225"/>
      <c r="C197" s="225"/>
      <c r="D197" s="225"/>
      <c r="E197" s="225"/>
      <c r="F197" s="225"/>
      <c r="G197" s="225"/>
      <c r="H197" s="225"/>
      <c r="I197" s="225"/>
      <c r="J197" s="225"/>
      <c r="K197" s="225"/>
    </row>
    <row r="198" spans="2:11" s="1" customFormat="1" ht="13.5">
      <c r="B198" s="207"/>
      <c r="C198" s="208"/>
      <c r="D198" s="208"/>
      <c r="E198" s="208"/>
      <c r="F198" s="208"/>
      <c r="G198" s="208"/>
      <c r="H198" s="208"/>
      <c r="I198" s="208"/>
      <c r="J198" s="208"/>
      <c r="K198" s="209"/>
    </row>
    <row r="199" spans="2:11" s="1" customFormat="1" ht="21">
      <c r="B199" s="210"/>
      <c r="C199" s="338" t="s">
        <v>605</v>
      </c>
      <c r="D199" s="338"/>
      <c r="E199" s="338"/>
      <c r="F199" s="338"/>
      <c r="G199" s="338"/>
      <c r="H199" s="338"/>
      <c r="I199" s="338"/>
      <c r="J199" s="338"/>
      <c r="K199" s="211"/>
    </row>
    <row r="200" spans="2:11" s="1" customFormat="1" ht="25.5" customHeight="1">
      <c r="B200" s="210"/>
      <c r="C200" s="280" t="s">
        <v>606</v>
      </c>
      <c r="D200" s="280"/>
      <c r="E200" s="280"/>
      <c r="F200" s="280" t="s">
        <v>607</v>
      </c>
      <c r="G200" s="281"/>
      <c r="H200" s="339" t="s">
        <v>608</v>
      </c>
      <c r="I200" s="339"/>
      <c r="J200" s="339"/>
      <c r="K200" s="211"/>
    </row>
    <row r="201" spans="2:11" s="1" customFormat="1" ht="5.25" customHeight="1">
      <c r="B201" s="241"/>
      <c r="C201" s="236"/>
      <c r="D201" s="236"/>
      <c r="E201" s="236"/>
      <c r="F201" s="236"/>
      <c r="G201" s="262"/>
      <c r="H201" s="236"/>
      <c r="I201" s="236"/>
      <c r="J201" s="236"/>
      <c r="K201" s="264"/>
    </row>
    <row r="202" spans="2:11" s="1" customFormat="1" ht="15" customHeight="1">
      <c r="B202" s="241"/>
      <c r="C202" s="218" t="s">
        <v>598</v>
      </c>
      <c r="D202" s="218"/>
      <c r="E202" s="218"/>
      <c r="F202" s="239" t="s">
        <v>42</v>
      </c>
      <c r="G202" s="218"/>
      <c r="H202" s="340" t="s">
        <v>609</v>
      </c>
      <c r="I202" s="340"/>
      <c r="J202" s="340"/>
      <c r="K202" s="264"/>
    </row>
    <row r="203" spans="2:11" s="1" customFormat="1" ht="15" customHeight="1">
      <c r="B203" s="241"/>
      <c r="C203" s="218"/>
      <c r="D203" s="218"/>
      <c r="E203" s="218"/>
      <c r="F203" s="239" t="s">
        <v>43</v>
      </c>
      <c r="G203" s="218"/>
      <c r="H203" s="340" t="s">
        <v>610</v>
      </c>
      <c r="I203" s="340"/>
      <c r="J203" s="340"/>
      <c r="K203" s="264"/>
    </row>
    <row r="204" spans="2:11" s="1" customFormat="1" ht="15" customHeight="1">
      <c r="B204" s="241"/>
      <c r="C204" s="218"/>
      <c r="D204" s="218"/>
      <c r="E204" s="218"/>
      <c r="F204" s="239" t="s">
        <v>46</v>
      </c>
      <c r="G204" s="218"/>
      <c r="H204" s="340" t="s">
        <v>611</v>
      </c>
      <c r="I204" s="340"/>
      <c r="J204" s="340"/>
      <c r="K204" s="264"/>
    </row>
    <row r="205" spans="2:11" s="1" customFormat="1" ht="15" customHeight="1">
      <c r="B205" s="241"/>
      <c r="C205" s="218"/>
      <c r="D205" s="218"/>
      <c r="E205" s="218"/>
      <c r="F205" s="239" t="s">
        <v>44</v>
      </c>
      <c r="G205" s="218"/>
      <c r="H205" s="340" t="s">
        <v>612</v>
      </c>
      <c r="I205" s="340"/>
      <c r="J205" s="340"/>
      <c r="K205" s="264"/>
    </row>
    <row r="206" spans="2:11" s="1" customFormat="1" ht="15" customHeight="1">
      <c r="B206" s="241"/>
      <c r="C206" s="218"/>
      <c r="D206" s="218"/>
      <c r="E206" s="218"/>
      <c r="F206" s="239" t="s">
        <v>45</v>
      </c>
      <c r="G206" s="218"/>
      <c r="H206" s="340" t="s">
        <v>613</v>
      </c>
      <c r="I206" s="340"/>
      <c r="J206" s="340"/>
      <c r="K206" s="264"/>
    </row>
    <row r="207" spans="2:11" s="1" customFormat="1" ht="15" customHeight="1">
      <c r="B207" s="241"/>
      <c r="C207" s="218"/>
      <c r="D207" s="218"/>
      <c r="E207" s="218"/>
      <c r="F207" s="239"/>
      <c r="G207" s="218"/>
      <c r="H207" s="218"/>
      <c r="I207" s="218"/>
      <c r="J207" s="218"/>
      <c r="K207" s="264"/>
    </row>
    <row r="208" spans="2:11" s="1" customFormat="1" ht="15" customHeight="1">
      <c r="B208" s="241"/>
      <c r="C208" s="218" t="s">
        <v>554</v>
      </c>
      <c r="D208" s="218"/>
      <c r="E208" s="218"/>
      <c r="F208" s="239" t="s">
        <v>77</v>
      </c>
      <c r="G208" s="218"/>
      <c r="H208" s="340" t="s">
        <v>614</v>
      </c>
      <c r="I208" s="340"/>
      <c r="J208" s="340"/>
      <c r="K208" s="264"/>
    </row>
    <row r="209" spans="2:11" s="1" customFormat="1" ht="15" customHeight="1">
      <c r="B209" s="241"/>
      <c r="C209" s="218"/>
      <c r="D209" s="218"/>
      <c r="E209" s="218"/>
      <c r="F209" s="239" t="s">
        <v>449</v>
      </c>
      <c r="G209" s="218"/>
      <c r="H209" s="340" t="s">
        <v>450</v>
      </c>
      <c r="I209" s="340"/>
      <c r="J209" s="340"/>
      <c r="K209" s="264"/>
    </row>
    <row r="210" spans="2:11" s="1" customFormat="1" ht="15" customHeight="1">
      <c r="B210" s="241"/>
      <c r="C210" s="218"/>
      <c r="D210" s="218"/>
      <c r="E210" s="218"/>
      <c r="F210" s="239" t="s">
        <v>447</v>
      </c>
      <c r="G210" s="218"/>
      <c r="H210" s="340" t="s">
        <v>615</v>
      </c>
      <c r="I210" s="340"/>
      <c r="J210" s="340"/>
      <c r="K210" s="264"/>
    </row>
    <row r="211" spans="2:11" s="1" customFormat="1" ht="15" customHeight="1">
      <c r="B211" s="282"/>
      <c r="C211" s="218"/>
      <c r="D211" s="218"/>
      <c r="E211" s="218"/>
      <c r="F211" s="239" t="s">
        <v>451</v>
      </c>
      <c r="G211" s="277"/>
      <c r="H211" s="341" t="s">
        <v>452</v>
      </c>
      <c r="I211" s="341"/>
      <c r="J211" s="341"/>
      <c r="K211" s="283"/>
    </row>
    <row r="212" spans="2:11" s="1" customFormat="1" ht="15" customHeight="1">
      <c r="B212" s="282"/>
      <c r="C212" s="218"/>
      <c r="D212" s="218"/>
      <c r="E212" s="218"/>
      <c r="F212" s="239" t="s">
        <v>453</v>
      </c>
      <c r="G212" s="277"/>
      <c r="H212" s="341" t="s">
        <v>616</v>
      </c>
      <c r="I212" s="341"/>
      <c r="J212" s="341"/>
      <c r="K212" s="283"/>
    </row>
    <row r="213" spans="2:11" s="1" customFormat="1" ht="15" customHeight="1">
      <c r="B213" s="282"/>
      <c r="C213" s="218"/>
      <c r="D213" s="218"/>
      <c r="E213" s="218"/>
      <c r="F213" s="239"/>
      <c r="G213" s="277"/>
      <c r="H213" s="268"/>
      <c r="I213" s="268"/>
      <c r="J213" s="268"/>
      <c r="K213" s="283"/>
    </row>
    <row r="214" spans="2:11" s="1" customFormat="1" ht="15" customHeight="1">
      <c r="B214" s="282"/>
      <c r="C214" s="218" t="s">
        <v>578</v>
      </c>
      <c r="D214" s="218"/>
      <c r="E214" s="218"/>
      <c r="F214" s="239">
        <v>1</v>
      </c>
      <c r="G214" s="277"/>
      <c r="H214" s="341" t="s">
        <v>617</v>
      </c>
      <c r="I214" s="341"/>
      <c r="J214" s="341"/>
      <c r="K214" s="283"/>
    </row>
    <row r="215" spans="2:11" s="1" customFormat="1" ht="15" customHeight="1">
      <c r="B215" s="282"/>
      <c r="C215" s="218"/>
      <c r="D215" s="218"/>
      <c r="E215" s="218"/>
      <c r="F215" s="239">
        <v>2</v>
      </c>
      <c r="G215" s="277"/>
      <c r="H215" s="341" t="s">
        <v>618</v>
      </c>
      <c r="I215" s="341"/>
      <c r="J215" s="341"/>
      <c r="K215" s="283"/>
    </row>
    <row r="216" spans="2:11" s="1" customFormat="1" ht="15" customHeight="1">
      <c r="B216" s="282"/>
      <c r="C216" s="218"/>
      <c r="D216" s="218"/>
      <c r="E216" s="218"/>
      <c r="F216" s="239">
        <v>3</v>
      </c>
      <c r="G216" s="277"/>
      <c r="H216" s="341" t="s">
        <v>619</v>
      </c>
      <c r="I216" s="341"/>
      <c r="J216" s="341"/>
      <c r="K216" s="283"/>
    </row>
    <row r="217" spans="2:11" s="1" customFormat="1" ht="15" customHeight="1">
      <c r="B217" s="282"/>
      <c r="C217" s="218"/>
      <c r="D217" s="218"/>
      <c r="E217" s="218"/>
      <c r="F217" s="239">
        <v>4</v>
      </c>
      <c r="G217" s="277"/>
      <c r="H217" s="341" t="s">
        <v>620</v>
      </c>
      <c r="I217" s="341"/>
      <c r="J217" s="341"/>
      <c r="K217" s="283"/>
    </row>
    <row r="218" spans="2:11" s="1" customFormat="1" ht="12.75" customHeight="1">
      <c r="B218" s="284"/>
      <c r="C218" s="285"/>
      <c r="D218" s="285"/>
      <c r="E218" s="285"/>
      <c r="F218" s="285"/>
      <c r="G218" s="285"/>
      <c r="H218" s="285"/>
      <c r="I218" s="285"/>
      <c r="J218" s="285"/>
      <c r="K218" s="28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0 - Přípravné práce, zaří...</vt:lpstr>
      <vt:lpstr>1 - Oprava fasády</vt:lpstr>
      <vt:lpstr>Pokyny pro vyplnění</vt:lpstr>
      <vt:lpstr>'0 - Přípravné práce, zaří...'!Názvy_tisku</vt:lpstr>
      <vt:lpstr>'1 - Oprava fasády'!Názvy_tisku</vt:lpstr>
      <vt:lpstr>'Rekapitulace stavby'!Názvy_tisku</vt:lpstr>
      <vt:lpstr>'0 - Přípravné práce, zaří...'!Oblast_tisku</vt:lpstr>
      <vt:lpstr>'1 - Oprava fasády'!Oblast_tisku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Merenus</dc:creator>
  <cp:lastModifiedBy>Vojtěch Merenus</cp:lastModifiedBy>
  <dcterms:created xsi:type="dcterms:W3CDTF">2022-01-31T17:56:10Z</dcterms:created>
  <dcterms:modified xsi:type="dcterms:W3CDTF">2022-01-31T17:59:31Z</dcterms:modified>
</cp:coreProperties>
</file>